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1"/>
  </bookViews>
  <sheets>
    <sheet name="Приложение" sheetId="1" r:id="rId1"/>
    <sheet name="Предложение тарифа" sheetId="2" r:id="rId2"/>
    <sheet name="Основные показ.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<sst xmlns="http://schemas.openxmlformats.org/spreadsheetml/2006/main" count="313" uniqueCount="222">
  <si>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</si>
  <si>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</si>
  <si>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</si>
  <si>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</si>
  <si>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</si>
  <si>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Прочие потребители, в т.ч.</t>
  </si>
  <si>
    <t>1.1</t>
  </si>
  <si>
    <t>Одноставочный тариф</t>
  </si>
  <si>
    <t>1.1.1</t>
  </si>
  <si>
    <t>СН2</t>
  </si>
  <si>
    <t xml:space="preserve">МВт*ч </t>
  </si>
  <si>
    <t>1.1.2</t>
  </si>
  <si>
    <t>НН</t>
  </si>
  <si>
    <t>1.2</t>
  </si>
  <si>
    <t>Двухставочный тариф</t>
  </si>
  <si>
    <t>1.2.1</t>
  </si>
  <si>
    <t xml:space="preserve">Ставка за содержание электрических сетей,в т.ч. </t>
  </si>
  <si>
    <t>СН 2</t>
  </si>
  <si>
    <t>1.3</t>
  </si>
  <si>
    <t>1.3.1</t>
  </si>
  <si>
    <t>2</t>
  </si>
  <si>
    <t xml:space="preserve">Население и приравненные к нему категории потребителей 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</si>
  <si>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</si>
  <si>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</si>
  <si>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</si>
  <si>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</si>
  <si>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</si>
  <si>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</si>
  <si>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</si>
  <si>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</si>
  <si>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</si>
  <si>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</si>
  <si>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</si>
  <si>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</si>
  <si>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</si>
  <si>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</si>
  <si>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</si>
  <si>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</si>
  <si>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</si>
  <si>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</si>
  <si>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</si>
  <si>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</si>
  <si>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</si>
  <si>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</si>
  <si>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</si>
  <si>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</si>
  <si>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</si>
  <si>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</si>
  <si>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</si>
  <si>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</si>
  <si>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</si>
  <si>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</si>
  <si>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</si>
  <si>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</si>
  <si>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Фактические показатели</t>
  </si>
  <si>
    <t>за год, предшествующий</t>
  </si>
  <si>
    <t xml:space="preserve">базовому периоду  </t>
  </si>
  <si>
    <t>Показатели</t>
  </si>
  <si>
    <t>утвержденные</t>
  </si>
  <si>
    <t>Предложения</t>
  </si>
  <si>
    <t>на расчетный период</t>
  </si>
  <si>
    <t>регулирования</t>
  </si>
  <si>
    <t xml:space="preserve">Ставка на оплату технологического расхода (потерь) в электрических сетях,в т.ч. </t>
  </si>
  <si>
    <t>на базовый  период</t>
  </si>
  <si>
    <t>Единица измерения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</si>
  <si>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</si>
  <si>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</si>
  <si>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</si>
  <si>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</si>
  <si>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</si>
  <si>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</si>
  <si>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</si>
  <si>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</si>
  <si>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</si>
  <si>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</si>
  <si>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</si>
  <si>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</si>
  <si>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</si>
  <si>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</si>
  <si>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</si>
  <si>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</si>
  <si>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</si>
  <si>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</si>
  <si>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</si>
  <si>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</si>
  <si>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</si>
  <si>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</si>
  <si>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</si>
  <si>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</si>
  <si>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</si>
  <si>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</si>
  <si>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</si>
  <si>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</si>
  <si>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</si>
  <si>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</si>
  <si>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</si>
  <si>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</si>
  <si>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</si>
  <si>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</si>
  <si>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</si>
  <si>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</si>
  <si>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</si>
  <si>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</si>
  <si>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</si>
  <si>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</si>
  <si>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</si>
  <si>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</si>
  <si>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</si>
  <si>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</si>
  <si>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</si>
  <si>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</si>
  <si>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</si>
  <si>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</si>
  <si>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</si>
  <si>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</si>
  <si>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</si>
  <si>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</si>
  <si>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</si>
  <si>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</si>
  <si>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</si>
  <si>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</si>
  <si>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</si>
  <si>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</si>
  <si>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</si>
  <si>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</si>
  <si>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</si>
  <si>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</si>
  <si>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</si>
  <si>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</si>
  <si>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</si>
  <si>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</si>
  <si>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</si>
  <si>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</si>
  <si>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</si>
  <si>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</si>
  <si>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</si>
  <si>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</si>
  <si>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</si>
  <si>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</si>
  <si>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</si>
  <si>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</si>
  <si>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</si>
  <si>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</si>
  <si>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</si>
  <si>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</si>
  <si>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</si>
  <si>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</si>
  <si>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</si>
  <si>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</si>
  <si>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</si>
  <si>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</si>
  <si>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</si>
  <si>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</si>
  <si>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</si>
  <si>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</si>
  <si>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</si>
  <si>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</si>
  <si>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</si>
  <si>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</si>
  <si>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</si>
  <si>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</si>
  <si>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</si>
  <si>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</si>
  <si>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</si>
  <si>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</si>
  <si>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</si>
  <si>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</si>
  <si>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</si>
  <si>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</si>
  <si>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</si>
  <si>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</si>
  <si>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</si>
  <si>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</si>
  <si>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</si>
  <si>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</si>
  <si>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</si>
  <si>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</si>
  <si>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</si>
  <si>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</si>
  <si>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</si>
  <si>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</si>
  <si>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</si>
  <si>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</si>
  <si>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</si>
  <si>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</si>
  <si>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</si>
  <si>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</si>
  <si>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</si>
  <si>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</si>
  <si>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</si>
  <si>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</si>
  <si>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</si>
  <si>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</si>
  <si>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</si>
  <si>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</si>
  <si>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</si>
  <si>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</si>
  <si>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</si>
  <si>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</si>
  <si>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Рамазанов Магомед Рамазанович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</si>
  <si>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</si>
  <si>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</si>
  <si>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>Тариф с 01.07.2020г. по 31.12.2020г.</t>
  </si>
  <si>
    <t>Тариф с 01.01.2020г. по 30.06.2020г.</t>
  </si>
  <si>
    <t xml:space="preserve">             II. Основные показатели деятельности организации</t>
  </si>
  <si>
    <t>III. Цены (тарифы) по регулируемым видам деятельности организации</t>
  </si>
  <si>
    <t>Приложение 2</t>
  </si>
  <si>
    <t>Приложение № 3</t>
  </si>
  <si>
    <t>Оплата услуг АО "Оборонэнерго"</t>
  </si>
  <si>
    <t>6.1.</t>
  </si>
  <si>
    <t>Тариф с 01.01.2021г. по 30.06.2021г.</t>
  </si>
  <si>
    <t>Тариф с 01.07.2021г. по 31.12.2021г.</t>
  </si>
  <si>
    <t>1.3.2</t>
  </si>
  <si>
    <t>1.2.2</t>
  </si>
  <si>
    <t>2022       год</t>
  </si>
  <si>
    <t>на  2022 год</t>
  </si>
  <si>
    <t>Фактические данные 2020 ( i-2)  в соответсвии с ПП РФ от 21 января 2004 г
№ 24</t>
  </si>
  <si>
    <t>Расчет НВВ 2022 год долгосрочного периода регулирования</t>
  </si>
  <si>
    <t>Утверждено МТП 2021 (i-1) год</t>
  </si>
  <si>
    <t>Предложено ТСО 2022 ( i ) год</t>
  </si>
  <si>
    <t>Тариф с 01.01.2022г. по 30.06.2022г.</t>
  </si>
  <si>
    <t>Тариф с 01.07.2022г. по 31.12.2022г.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</si>
</sst>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#,##0.0000"/>
    <numFmt numFmtId="183" formatCode="0.00000"/>
    <numFmt numFmtId="184" formatCode="#,##0.00000"/>
    <numFmt numFmtId="185" formatCode="#,##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3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13"/>
      <color theme="1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2" borderId="0" applyBorder="0">
      <alignment horizontal="right"/>
      <protection/>
    </xf>
    <xf numFmtId="4" fontId="18" fillId="32" borderId="0" applyBorder="0">
      <alignment horizontal="right"/>
      <protection/>
    </xf>
    <xf numFmtId="4" fontId="18" fillId="32" borderId="0" applyFont="0" applyBorder="0">
      <alignment horizontal="right"/>
      <protection/>
    </xf>
    <xf numFmtId="0" fontId="63" fillId="3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top" wrapText="1"/>
      <protection/>
    </xf>
    <xf numFmtId="49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vertical="center" wrapText="1"/>
      <protection/>
    </xf>
    <xf numFmtId="49" fontId="2" fillId="35" borderId="14" xfId="0" applyNumberFormat="1" applyFont="1" applyFill="1" applyBorder="1" applyAlignment="1" applyProtection="1">
      <alignment vertical="center" wrapText="1"/>
      <protection/>
    </xf>
    <xf numFmtId="0" fontId="2" fillId="35" borderId="16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5" fillId="35" borderId="15" xfId="0" applyFont="1" applyFill="1" applyBorder="1" applyAlignment="1" applyProtection="1">
      <alignment wrapText="1"/>
      <protection/>
    </xf>
    <xf numFmtId="0" fontId="5" fillId="35" borderId="12" xfId="0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2" fillId="36" borderId="0" xfId="58" applyNumberFormat="1" applyFont="1" applyFill="1" applyAlignment="1" applyProtection="1">
      <alignment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2" fillId="36" borderId="0" xfId="58" applyNumberFormat="1" applyFont="1" applyFill="1" applyBorder="1" applyAlignment="1" applyProtection="1">
      <alignment horizontal="center" vertical="center" wrapText="1"/>
      <protection/>
    </xf>
    <xf numFmtId="0" fontId="2" fillId="36" borderId="11" xfId="56" applyNumberFormat="1" applyFont="1" applyFill="1" applyBorder="1" applyAlignment="1" applyProtection="1">
      <alignment horizontal="center" vertical="center" wrapText="1"/>
      <protection/>
    </xf>
    <xf numFmtId="0" fontId="5" fillId="36" borderId="11" xfId="50" applyNumberFormat="1" applyFont="1" applyFill="1" applyBorder="1" applyAlignment="1" applyProtection="1">
      <alignment horizontal="center" vertical="center" wrapText="1"/>
      <protection/>
    </xf>
    <xf numFmtId="0" fontId="5" fillId="36" borderId="11" xfId="58" applyNumberFormat="1" applyFont="1" applyFill="1" applyBorder="1" applyAlignment="1" applyProtection="1">
      <alignment horizontal="center" vertical="center" wrapText="1"/>
      <protection/>
    </xf>
    <xf numFmtId="0" fontId="5" fillId="36" borderId="11" xfId="45" applyNumberFormat="1" applyFont="1" applyFill="1" applyBorder="1" applyAlignment="1" applyProtection="1">
      <alignment horizontal="left" vertical="center" wrapText="1"/>
      <protection/>
    </xf>
    <xf numFmtId="0" fontId="5" fillId="36" borderId="11" xfId="65" applyNumberFormat="1" applyFont="1" applyFill="1" applyBorder="1" applyAlignment="1" applyProtection="1">
      <alignment horizontal="center" vertical="center" wrapText="1"/>
      <protection locked="0"/>
    </xf>
    <xf numFmtId="179" fontId="5" fillId="36" borderId="11" xfId="65" applyNumberFormat="1" applyFont="1" applyFill="1" applyBorder="1" applyAlignment="1" applyProtection="1">
      <alignment horizontal="center" vertical="center" wrapText="1"/>
      <protection locked="0"/>
    </xf>
    <xf numFmtId="2" fontId="5" fillId="36" borderId="11" xfId="65" applyNumberFormat="1" applyFont="1" applyFill="1" applyBorder="1" applyAlignment="1" applyProtection="1">
      <alignment horizontal="center" vertical="center" wrapText="1"/>
      <protection locked="0"/>
    </xf>
    <xf numFmtId="0" fontId="5" fillId="36" borderId="0" xfId="58" applyNumberFormat="1" applyFont="1" applyFill="1" applyBorder="1" applyAlignment="1" applyProtection="1">
      <alignment vertical="center" wrapText="1"/>
      <protection/>
    </xf>
    <xf numFmtId="179" fontId="5" fillId="36" borderId="11" xfId="58" applyNumberFormat="1" applyFont="1" applyFill="1" applyBorder="1" applyAlignment="1" applyProtection="1">
      <alignment horizontal="center" vertical="center" wrapText="1"/>
      <protection locked="0"/>
    </xf>
    <xf numFmtId="4" fontId="5" fillId="36" borderId="11" xfId="58" applyNumberFormat="1" applyFont="1" applyFill="1" applyBorder="1" applyAlignment="1" applyProtection="1">
      <alignment horizontal="center" vertical="center" wrapText="1"/>
      <protection locked="0"/>
    </xf>
    <xf numFmtId="0" fontId="64" fillId="36" borderId="11" xfId="58" applyNumberFormat="1" applyFont="1" applyFill="1" applyBorder="1" applyAlignment="1" applyProtection="1">
      <alignment horizontal="center" vertical="center" wrapText="1"/>
      <protection/>
    </xf>
    <xf numFmtId="0" fontId="64" fillId="36" borderId="11" xfId="45" applyNumberFormat="1" applyFont="1" applyFill="1" applyBorder="1" applyAlignment="1" applyProtection="1">
      <alignment horizontal="left" vertical="center" wrapText="1"/>
      <protection/>
    </xf>
    <xf numFmtId="0" fontId="64" fillId="36" borderId="11" xfId="65" applyNumberFormat="1" applyFont="1" applyFill="1" applyBorder="1" applyAlignment="1" applyProtection="1">
      <alignment horizontal="center" vertical="center" wrapText="1"/>
      <protection/>
    </xf>
    <xf numFmtId="2" fontId="64" fillId="36" borderId="11" xfId="65" applyNumberFormat="1" applyFont="1" applyFill="1" applyBorder="1" applyAlignment="1" applyProtection="1">
      <alignment horizontal="center" vertical="center" wrapText="1"/>
      <protection/>
    </xf>
    <xf numFmtId="0" fontId="64" fillId="36" borderId="0" xfId="58" applyNumberFormat="1" applyFont="1" applyFill="1" applyBorder="1" applyAlignment="1" applyProtection="1">
      <alignment vertical="center" wrapText="1"/>
      <protection/>
    </xf>
    <xf numFmtId="0" fontId="64" fillId="36" borderId="11" xfId="58" applyNumberFormat="1" applyFont="1" applyFill="1" applyBorder="1" applyAlignment="1" applyProtection="1">
      <alignment horizontal="left" vertical="center" wrapText="1"/>
      <protection/>
    </xf>
    <xf numFmtId="0" fontId="64" fillId="36" borderId="11" xfId="65" applyNumberFormat="1" applyFont="1" applyFill="1" applyBorder="1" applyAlignment="1" applyProtection="1">
      <alignment horizontal="center" vertical="center" wrapText="1"/>
      <protection locked="0"/>
    </xf>
    <xf numFmtId="180" fontId="64" fillId="36" borderId="11" xfId="58" applyNumberFormat="1" applyFont="1" applyFill="1" applyBorder="1" applyAlignment="1" applyProtection="1">
      <alignment horizontal="center" vertical="center" wrapText="1"/>
      <protection/>
    </xf>
    <xf numFmtId="181" fontId="64" fillId="36" borderId="0" xfId="58" applyNumberFormat="1" applyFont="1" applyFill="1" applyBorder="1" applyAlignment="1" applyProtection="1">
      <alignment vertical="center" wrapText="1"/>
      <protection/>
    </xf>
    <xf numFmtId="0" fontId="16" fillId="36" borderId="11" xfId="56" applyNumberFormat="1" applyFont="1" applyFill="1" applyBorder="1" applyAlignment="1" applyProtection="1">
      <alignment horizontal="center" vertical="center" wrapText="1"/>
      <protection/>
    </xf>
    <xf numFmtId="0" fontId="5" fillId="36" borderId="11" xfId="58" applyNumberFormat="1" applyFont="1" applyFill="1" applyBorder="1" applyAlignment="1" applyProtection="1">
      <alignment vertical="center" wrapText="1"/>
      <protection/>
    </xf>
    <xf numFmtId="4" fontId="5" fillId="36" borderId="11" xfId="72" applyNumberFormat="1" applyFont="1" applyFill="1" applyBorder="1" applyAlignment="1" applyProtection="1">
      <alignment horizontal="right" vertical="center" wrapText="1"/>
      <protection/>
    </xf>
    <xf numFmtId="0" fontId="2" fillId="36" borderId="11" xfId="58" applyNumberFormat="1" applyFont="1" applyFill="1" applyBorder="1" applyAlignment="1" applyProtection="1">
      <alignment horizontal="center" vertical="center" wrapText="1"/>
      <protection/>
    </xf>
    <xf numFmtId="0" fontId="2" fillId="36" borderId="11" xfId="58" applyNumberFormat="1" applyFont="1" applyFill="1" applyBorder="1" applyAlignment="1" applyProtection="1">
      <alignment horizontal="left" vertical="center" wrapText="1"/>
      <protection/>
    </xf>
    <xf numFmtId="4" fontId="2" fillId="36" borderId="11" xfId="72" applyNumberFormat="1" applyFont="1" applyFill="1" applyBorder="1" applyAlignment="1" applyProtection="1">
      <alignment horizontal="right" vertical="center" wrapText="1"/>
      <protection/>
    </xf>
    <xf numFmtId="0" fontId="16" fillId="36" borderId="0" xfId="58" applyNumberFormat="1" applyFont="1" applyFill="1" applyBorder="1" applyAlignment="1" applyProtection="1">
      <alignment vertical="center" wrapText="1"/>
      <protection/>
    </xf>
    <xf numFmtId="0" fontId="2" fillId="36" borderId="11" xfId="42" applyNumberFormat="1" applyFont="1" applyFill="1" applyBorder="1" applyAlignment="1" applyProtection="1">
      <alignment horizontal="left" vertical="center" wrapText="1"/>
      <protection/>
    </xf>
    <xf numFmtId="0" fontId="5" fillId="36" borderId="11" xfId="58" applyNumberFormat="1" applyFont="1" applyFill="1" applyBorder="1" applyAlignment="1" applyProtection="1">
      <alignment horizontal="left" vertical="center" wrapText="1"/>
      <protection/>
    </xf>
    <xf numFmtId="0" fontId="2" fillId="36" borderId="11" xfId="56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vertical="center" wrapText="1"/>
      <protection/>
    </xf>
    <xf numFmtId="4" fontId="5" fillId="0" borderId="11" xfId="72" applyNumberFormat="1" applyFont="1" applyFill="1" applyBorder="1" applyAlignment="1" applyProtection="1">
      <alignment horizontal="right" vertical="center" wrapText="1"/>
      <protection/>
    </xf>
    <xf numFmtId="0" fontId="2" fillId="37" borderId="0" xfId="58" applyNumberFormat="1" applyFont="1" applyFill="1" applyBorder="1" applyAlignment="1" applyProtection="1">
      <alignment vertical="center" wrapText="1"/>
      <protection/>
    </xf>
    <xf numFmtId="0" fontId="2" fillId="36" borderId="0" xfId="72" applyNumberFormat="1" applyFont="1" applyFill="1" applyBorder="1" applyAlignment="1" applyProtection="1">
      <alignment horizontal="right" vertical="center" wrapText="1"/>
      <protection/>
    </xf>
    <xf numFmtId="0" fontId="5" fillId="36" borderId="11" xfId="50" applyNumberFormat="1" applyFont="1" applyFill="1" applyBorder="1" applyAlignment="1" applyProtection="1">
      <alignment horizontal="left" vertical="center" wrapText="1"/>
      <protection/>
    </xf>
    <xf numFmtId="0" fontId="5" fillId="36" borderId="11" xfId="50" applyNumberFormat="1" applyFont="1" applyFill="1" applyBorder="1" applyAlignment="1" applyProtection="1">
      <alignment horizontal="right" vertical="center" wrapText="1"/>
      <protection locked="0"/>
    </xf>
    <xf numFmtId="4" fontId="5" fillId="36" borderId="11" xfId="50" applyNumberFormat="1" applyFont="1" applyFill="1" applyBorder="1" applyAlignment="1" applyProtection="1">
      <alignment horizontal="right" vertical="center" wrapText="1"/>
      <protection locked="0"/>
    </xf>
    <xf numFmtId="0" fontId="65" fillId="36" borderId="11" xfId="58" applyNumberFormat="1" applyFont="1" applyFill="1" applyBorder="1" applyAlignment="1" applyProtection="1">
      <alignment vertical="center" wrapText="1"/>
      <protection/>
    </xf>
    <xf numFmtId="0" fontId="65" fillId="36" borderId="11" xfId="58" applyNumberFormat="1" applyFont="1" applyFill="1" applyBorder="1" applyAlignment="1" applyProtection="1">
      <alignment horizontal="center" vertical="center" wrapText="1"/>
      <protection/>
    </xf>
    <xf numFmtId="0" fontId="65" fillId="36" borderId="11" xfId="72" applyNumberFormat="1" applyFont="1" applyFill="1" applyBorder="1" applyAlignment="1" applyProtection="1">
      <alignment horizontal="right" vertical="center" wrapText="1"/>
      <protection locked="0"/>
    </xf>
    <xf numFmtId="4" fontId="65" fillId="36" borderId="11" xfId="72" applyNumberFormat="1" applyFont="1" applyFill="1" applyBorder="1" applyAlignment="1" applyProtection="1">
      <alignment horizontal="right" vertical="center" wrapText="1"/>
      <protection locked="0"/>
    </xf>
    <xf numFmtId="0" fontId="65" fillId="36" borderId="0" xfId="58" applyNumberFormat="1" applyFont="1" applyFill="1" applyBorder="1" applyAlignment="1" applyProtection="1">
      <alignment vertical="center" wrapText="1"/>
      <protection/>
    </xf>
    <xf numFmtId="0" fontId="2" fillId="36" borderId="11" xfId="50" applyNumberFormat="1" applyFont="1" applyFill="1" applyBorder="1" applyAlignment="1" applyProtection="1">
      <alignment horizontal="center" vertical="center" wrapText="1"/>
      <protection/>
    </xf>
    <xf numFmtId="0" fontId="2" fillId="36" borderId="11" xfId="58" applyNumberFormat="1" applyFont="1" applyFill="1" applyBorder="1" applyAlignment="1" applyProtection="1">
      <alignment vertical="center" wrapText="1"/>
      <protection/>
    </xf>
    <xf numFmtId="0" fontId="2" fillId="36" borderId="11" xfId="72" applyNumberFormat="1" applyFont="1" applyFill="1" applyBorder="1" applyAlignment="1" applyProtection="1">
      <alignment horizontal="right" vertical="center" wrapText="1"/>
      <protection locked="0"/>
    </xf>
    <xf numFmtId="4" fontId="2" fillId="36" borderId="11" xfId="72" applyNumberFormat="1" applyFont="1" applyFill="1" applyBorder="1" applyAlignment="1" applyProtection="1">
      <alignment horizontal="right" vertical="center" wrapText="1"/>
      <protection locked="0"/>
    </xf>
    <xf numFmtId="0" fontId="65" fillId="36" borderId="11" xfId="73" applyNumberFormat="1" applyFont="1" applyFill="1" applyBorder="1" applyAlignment="1" applyProtection="1">
      <alignment horizontal="right" vertical="center" wrapText="1"/>
      <protection/>
    </xf>
    <xf numFmtId="4" fontId="65" fillId="36" borderId="11" xfId="73" applyNumberFormat="1" applyFont="1" applyFill="1" applyBorder="1" applyAlignment="1" applyProtection="1">
      <alignment horizontal="right" vertical="center" wrapText="1"/>
      <protection/>
    </xf>
    <xf numFmtId="0" fontId="2" fillId="36" borderId="11" xfId="73" applyNumberFormat="1" applyFont="1" applyFill="1" applyBorder="1" applyAlignment="1" applyProtection="1">
      <alignment horizontal="right" vertical="center" wrapText="1"/>
      <protection locked="0"/>
    </xf>
    <xf numFmtId="4" fontId="2" fillId="36" borderId="11" xfId="73" applyNumberFormat="1" applyFont="1" applyFill="1" applyBorder="1" applyAlignment="1" applyProtection="1">
      <alignment horizontal="right" vertical="center" wrapText="1"/>
      <protection locked="0"/>
    </xf>
    <xf numFmtId="0" fontId="5" fillId="36" borderId="18" xfId="58" applyNumberFormat="1" applyFont="1" applyFill="1" applyBorder="1" applyAlignment="1" applyProtection="1">
      <alignment horizontal="center" vertical="center" wrapText="1"/>
      <protection/>
    </xf>
    <xf numFmtId="0" fontId="5" fillId="36" borderId="11" xfId="73" applyNumberFormat="1" applyFont="1" applyFill="1" applyBorder="1" applyAlignment="1" applyProtection="1">
      <alignment horizontal="right" vertical="center" wrapText="1"/>
      <protection/>
    </xf>
    <xf numFmtId="4" fontId="5" fillId="36" borderId="11" xfId="73" applyNumberFormat="1" applyFont="1" applyFill="1" applyBorder="1" applyAlignment="1" applyProtection="1">
      <alignment horizontal="right" vertical="center" wrapText="1"/>
      <protection/>
    </xf>
    <xf numFmtId="0" fontId="19" fillId="36" borderId="0" xfId="58" applyNumberFormat="1" applyFont="1" applyFill="1" applyBorder="1" applyAlignment="1" applyProtection="1">
      <alignment vertical="center" wrapText="1"/>
      <protection/>
    </xf>
    <xf numFmtId="0" fontId="66" fillId="36" borderId="11" xfId="58" applyNumberFormat="1" applyFont="1" applyFill="1" applyBorder="1" applyAlignment="1" applyProtection="1">
      <alignment horizontal="center" vertical="center" wrapText="1"/>
      <protection/>
    </xf>
    <xf numFmtId="0" fontId="66" fillId="36" borderId="11" xfId="73" applyNumberFormat="1" applyFont="1" applyFill="1" applyBorder="1" applyAlignment="1" applyProtection="1">
      <alignment horizontal="right" vertical="center" wrapText="1"/>
      <protection/>
    </xf>
    <xf numFmtId="4" fontId="66" fillId="36" borderId="11" xfId="73" applyNumberFormat="1" applyFont="1" applyFill="1" applyBorder="1" applyAlignment="1" applyProtection="1">
      <alignment horizontal="right" vertical="center" wrapText="1"/>
      <protection/>
    </xf>
    <xf numFmtId="0" fontId="67" fillId="36" borderId="0" xfId="58" applyNumberFormat="1" applyFont="1" applyFill="1" applyBorder="1" applyAlignment="1" applyProtection="1">
      <alignment vertical="center" wrapText="1"/>
      <protection/>
    </xf>
    <xf numFmtId="0" fontId="5" fillId="36" borderId="11" xfId="42" applyNumberFormat="1" applyFont="1" applyFill="1" applyBorder="1" applyAlignment="1" applyProtection="1">
      <alignment horizontal="left" vertical="center" wrapText="1"/>
      <protection/>
    </xf>
    <xf numFmtId="0" fontId="5" fillId="36" borderId="11" xfId="72" applyNumberFormat="1" applyFont="1" applyFill="1" applyBorder="1" applyAlignment="1" applyProtection="1">
      <alignment horizontal="right" vertical="center" wrapText="1"/>
      <protection/>
    </xf>
    <xf numFmtId="0" fontId="65" fillId="36" borderId="11" xfId="50" applyNumberFormat="1" applyFont="1" applyFill="1" applyBorder="1" applyAlignment="1" applyProtection="1">
      <alignment horizontal="left" vertical="center" wrapText="1"/>
      <protection/>
    </xf>
    <xf numFmtId="2" fontId="65" fillId="36" borderId="11" xfId="73" applyNumberFormat="1" applyFont="1" applyFill="1" applyBorder="1" applyAlignment="1" applyProtection="1">
      <alignment horizontal="right" vertical="center" wrapText="1"/>
      <protection/>
    </xf>
    <xf numFmtId="0" fontId="68" fillId="36" borderId="0" xfId="58" applyNumberFormat="1" applyFont="1" applyFill="1" applyBorder="1" applyAlignment="1" applyProtection="1">
      <alignment vertical="center" wrapText="1"/>
      <protection/>
    </xf>
    <xf numFmtId="0" fontId="66" fillId="36" borderId="11" xfId="50" applyNumberFormat="1" applyFont="1" applyFill="1" applyBorder="1" applyAlignment="1" applyProtection="1">
      <alignment horizontal="left" vertical="center" wrapText="1"/>
      <protection/>
    </xf>
    <xf numFmtId="2" fontId="66" fillId="36" borderId="11" xfId="73" applyNumberFormat="1" applyFont="1" applyFill="1" applyBorder="1" applyAlignment="1" applyProtection="1">
      <alignment horizontal="right" vertical="center" wrapText="1"/>
      <protection/>
    </xf>
    <xf numFmtId="0" fontId="5" fillId="36" borderId="11" xfId="72" applyNumberFormat="1" applyFont="1" applyFill="1" applyBorder="1" applyAlignment="1" applyProtection="1">
      <alignment horizontal="right" vertical="center" wrapText="1"/>
      <protection locked="0"/>
    </xf>
    <xf numFmtId="4" fontId="5" fillId="36" borderId="11" xfId="72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50" applyNumberFormat="1" applyFont="1" applyFill="1" applyBorder="1" applyAlignment="1" applyProtection="1">
      <alignment horizontal="left" vertical="center" wrapText="1"/>
      <protection/>
    </xf>
    <xf numFmtId="0" fontId="2" fillId="36" borderId="11" xfId="73" applyNumberFormat="1" applyFont="1" applyFill="1" applyBorder="1" applyAlignment="1" applyProtection="1">
      <alignment horizontal="right" vertical="center" wrapText="1"/>
      <protection/>
    </xf>
    <xf numFmtId="4" fontId="2" fillId="36" borderId="11" xfId="73" applyNumberFormat="1" applyFont="1" applyFill="1" applyBorder="1" applyAlignment="1" applyProtection="1">
      <alignment horizontal="right" vertical="center" wrapText="1"/>
      <protection/>
    </xf>
    <xf numFmtId="0" fontId="5" fillId="36" borderId="11" xfId="56" applyNumberFormat="1" applyFont="1" applyFill="1" applyBorder="1" applyAlignment="1" applyProtection="1">
      <alignment horizontal="left" vertical="center" wrapText="1"/>
      <protection/>
    </xf>
    <xf numFmtId="0" fontId="16" fillId="37" borderId="0" xfId="58" applyNumberFormat="1" applyFont="1" applyFill="1" applyBorder="1" applyAlignment="1" applyProtection="1">
      <alignment vertical="center" wrapText="1"/>
      <protection/>
    </xf>
    <xf numFmtId="0" fontId="65" fillId="0" borderId="11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horizontal="center" vertical="center" wrapText="1"/>
      <protection/>
    </xf>
    <xf numFmtId="2" fontId="66" fillId="0" borderId="11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16" fillId="0" borderId="11" xfId="50" applyNumberFormat="1" applyFont="1" applyFill="1" applyBorder="1" applyAlignment="1" applyProtection="1">
      <alignment horizontal="center" vertical="center" wrapText="1"/>
      <protection/>
    </xf>
    <xf numFmtId="0" fontId="16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vertical="center" wrapText="1"/>
      <protection/>
    </xf>
    <xf numFmtId="4" fontId="2" fillId="0" borderId="11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8" applyNumberFormat="1" applyFont="1" applyFill="1" applyBorder="1" applyAlignment="1" applyProtection="1">
      <alignment vertical="center" wrapText="1"/>
      <protection/>
    </xf>
    <xf numFmtId="0" fontId="2" fillId="37" borderId="0" xfId="58" applyNumberFormat="1" applyFont="1" applyFill="1" applyAlignment="1" applyProtection="1">
      <alignment vertical="center" wrapText="1"/>
      <protection/>
    </xf>
    <xf numFmtId="4" fontId="2" fillId="36" borderId="0" xfId="58" applyNumberFormat="1" applyFont="1" applyFill="1" applyAlignment="1" applyProtection="1">
      <alignment vertical="center" wrapText="1"/>
      <protection/>
    </xf>
    <xf numFmtId="0" fontId="5" fillId="36" borderId="11" xfId="58" applyNumberFormat="1" applyFont="1" applyFill="1" applyBorder="1" applyAlignment="1" applyProtection="1">
      <alignment horizontal="right" vertical="center" wrapText="1"/>
      <protection/>
    </xf>
    <xf numFmtId="0" fontId="66" fillId="36" borderId="11" xfId="58" applyNumberFormat="1" applyFont="1" applyFill="1" applyBorder="1" applyAlignment="1" applyProtection="1">
      <alignment horizontal="right" vertical="center" wrapText="1"/>
      <protection/>
    </xf>
    <xf numFmtId="2" fontId="65" fillId="36" borderId="11" xfId="58" applyNumberFormat="1" applyFont="1" applyFill="1" applyBorder="1" applyAlignment="1" applyProtection="1">
      <alignment horizontal="right" vertical="center" wrapText="1"/>
      <protection/>
    </xf>
    <xf numFmtId="2" fontId="66" fillId="36" borderId="11" xfId="58" applyNumberFormat="1" applyFont="1" applyFill="1" applyBorder="1" applyAlignment="1" applyProtection="1">
      <alignment horizontal="right" vertical="center" wrapText="1"/>
      <protection/>
    </xf>
    <xf numFmtId="0" fontId="2" fillId="36" borderId="11" xfId="58" applyNumberFormat="1" applyFont="1" applyFill="1" applyBorder="1" applyAlignment="1" applyProtection="1">
      <alignment horizontal="right" vertical="center" wrapText="1"/>
      <protection/>
    </xf>
    <xf numFmtId="0" fontId="66" fillId="0" borderId="11" xfId="58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69" fillId="0" borderId="11" xfId="42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" fillId="36" borderId="12" xfId="58" applyNumberFormat="1" applyFont="1" applyFill="1" applyBorder="1" applyAlignment="1" applyProtection="1">
      <alignment horizontal="left" vertical="center" wrapText="1"/>
      <protection/>
    </xf>
    <xf numFmtId="0" fontId="5" fillId="36" borderId="0" xfId="58" applyNumberFormat="1" applyFont="1" applyFill="1" applyBorder="1" applyAlignment="1" applyProtection="1">
      <alignment horizontal="left" vertical="center" wrapText="1"/>
      <protection/>
    </xf>
    <xf numFmtId="0" fontId="5" fillId="36" borderId="18" xfId="58" applyNumberFormat="1" applyFont="1" applyFill="1" applyBorder="1" applyAlignment="1" applyProtection="1">
      <alignment horizontal="center" vertical="center" wrapText="1"/>
      <protection/>
    </xf>
    <xf numFmtId="0" fontId="5" fillId="36" borderId="14" xfId="58" applyNumberFormat="1" applyFont="1" applyFill="1" applyBorder="1" applyAlignment="1" applyProtection="1">
      <alignment horizontal="center" vertical="center" wrapText="1"/>
      <protection/>
    </xf>
    <xf numFmtId="0" fontId="5" fillId="36" borderId="18" xfId="50" applyNumberFormat="1" applyFont="1" applyFill="1" applyBorder="1" applyAlignment="1" applyProtection="1">
      <alignment horizontal="left" vertical="center" wrapText="1"/>
      <protection/>
    </xf>
    <xf numFmtId="0" fontId="5" fillId="36" borderId="14" xfId="50" applyNumberFormat="1" applyFont="1" applyFill="1" applyBorder="1" applyAlignment="1" applyProtection="1">
      <alignment horizontal="left" vertical="center" wrapText="1"/>
      <protection/>
    </xf>
    <xf numFmtId="0" fontId="5" fillId="36" borderId="0" xfId="58" applyNumberFormat="1" applyFont="1" applyFill="1" applyAlignment="1" applyProtection="1">
      <alignment horizontal="center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36" borderId="18" xfId="50" applyNumberFormat="1" applyFont="1" applyFill="1" applyBorder="1" applyAlignment="1" applyProtection="1">
      <alignment horizontal="center" vertical="center" wrapText="1"/>
      <protection/>
    </xf>
    <xf numFmtId="0" fontId="2" fillId="36" borderId="14" xfId="50" applyNumberFormat="1" applyFont="1" applyFill="1" applyBorder="1" applyAlignment="1" applyProtection="1">
      <alignment horizontal="center" vertical="center" wrapText="1"/>
      <protection/>
    </xf>
    <xf numFmtId="0" fontId="2" fillId="36" borderId="18" xfId="58" applyNumberFormat="1" applyFont="1" applyFill="1" applyBorder="1" applyAlignment="1" applyProtection="1">
      <alignment horizontal="center" vertical="center" wrapText="1"/>
      <protection/>
    </xf>
    <xf numFmtId="0" fontId="2" fillId="36" borderId="14" xfId="58" applyNumberFormat="1" applyFont="1" applyFill="1" applyBorder="1" applyAlignment="1" applyProtection="1">
      <alignment horizontal="center" vertical="center" wrapText="1"/>
      <protection/>
    </xf>
    <xf numFmtId="0" fontId="16" fillId="36" borderId="18" xfId="58" applyNumberFormat="1" applyFont="1" applyFill="1" applyBorder="1" applyAlignment="1" applyProtection="1">
      <alignment horizontal="center" vertical="center" wrapText="1"/>
      <protection/>
    </xf>
    <xf numFmtId="0" fontId="16" fillId="36" borderId="14" xfId="58" applyNumberFormat="1" applyFont="1" applyFill="1" applyBorder="1" applyAlignment="1" applyProtection="1">
      <alignment horizontal="center" vertical="center" wrapText="1"/>
      <protection/>
    </xf>
    <xf numFmtId="0" fontId="2" fillId="36" borderId="23" xfId="58" applyNumberFormat="1" applyFont="1" applyFill="1" applyBorder="1" applyAlignment="1" applyProtection="1">
      <alignment horizontal="center" vertical="center" wrapText="1"/>
      <protection/>
    </xf>
    <xf numFmtId="0" fontId="2" fillId="36" borderId="24" xfId="58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Users\&#1054;&#1041;&#1065;&#1048;&#1045;\&#1055;&#1086;&#1083;&#1102;&#1090;&#1086;&#1074;%20&#1052;.&#1048;\&#1045;&#1048;&#1040;&#1057;\2018%20&#1075;&#1086;&#1076;\&#1076;&#1086;%2001.03.2018%20PEREDACHA.M2018%20&#1054;&#1090;&#1095;&#1077;&#1090;%20&#1086;%20&#1087;&#1088;&#1080;&#1085;&#1103;&#1090;&#1099;&#1093;%20&#1090;&#1072;&#1088;&#1080;&#1092;&#1072;&#1093;%20&#1085;&#1072;%20&#1091;&#1089;&#1083;&#1091;&#1075;&#1080;%20&#1087;&#1086;%20&#1087;&#1077;&#1088;&#1077;&#1076;&#1072;&#1095;&#1077;\PEREDACHA.M2018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5;&#1077;&#1088;&#1075;&#1086;&#1087;&#1086;&#1090;&#1088;&#1077;&#1073;&#1083;&#1077;&#1085;&#1080;&#1077;\&#1056;&#1069;&#1050;\&#1056;&#1069;&#1050;%202020%20&#1075;&#1086;&#1076;\&#1056;&#1069;&#1050;%20&#1090;&#1072;&#1088;&#1080;&#1092;%20&#1055;&#1088;&#1080;&#1083;&#1086;&#1078;&#1077;&#1085;&#1080;&#107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и"/>
      <sheetName val="P2.1 У.Е. 2018"/>
      <sheetName val="P2.2 У.Е. 2018"/>
      <sheetName val="4 баланс ээ"/>
      <sheetName val="5 баланс мощности"/>
      <sheetName val="Расчет ВН1"/>
      <sheetName val="НВВ РСК 2018 (I пол)"/>
      <sheetName val="НВВ РСК 2018 (II пол)"/>
      <sheetName val="НВВ РСК 2018"/>
      <sheetName val="НВВ РСК последующие года"/>
      <sheetName val="Расчет НВВ РСК - индексация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15">
        <row r="55">
          <cell r="AN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.8 Амортизация ЖКХ"/>
      <sheetName val="Пр 8. Амортизация"/>
    </sheetNames>
    <sheetDataSet>
      <sheetData sheetId="3"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6">
          <cell r="D16">
            <v>0</v>
          </cell>
        </row>
        <row r="17">
          <cell r="D17">
            <v>9.064</v>
          </cell>
        </row>
        <row r="21">
          <cell r="D21">
            <v>0</v>
          </cell>
        </row>
        <row r="24">
          <cell r="D24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25">
      <selection activeCell="C14" sqref="C14:D14"/>
    </sheetView>
  </sheetViews>
  <sheetFormatPr defaultColWidth="9.00390625" defaultRowHeight="12.75"/>
  <cols>
    <col min="2" max="2" width="15.125" style="0" customWidth="1"/>
    <col min="3" max="3" width="18.625" style="0" customWidth="1"/>
    <col min="4" max="4" width="15.125" style="0" customWidth="1"/>
    <col min="5" max="5" width="10.875" style="0" customWidth="1"/>
    <col min="7" max="7" width="12.25390625" style="0" customWidth="1"/>
  </cols>
  <sheetData>
    <row r="1" spans="3:8" ht="12.75">
      <c r="C1" s="152" t="s">
        <v>45</v>
      </c>
      <c r="D1" s="152"/>
      <c r="E1" s="152"/>
      <c r="F1" s="152"/>
      <c r="G1" s="152"/>
      <c r="H1" s="152"/>
    </row>
    <row r="2" spans="3:13" ht="14.25" customHeight="1">
      <c r="C2" s="20"/>
      <c r="D2" s="13"/>
      <c r="E2" s="13"/>
      <c r="F2" s="13"/>
      <c r="G2" s="13"/>
      <c r="H2" s="22" t="s">
        <v>46</v>
      </c>
      <c r="I2" s="19"/>
      <c r="J2" s="19"/>
      <c r="K2" s="19"/>
      <c r="L2" s="19"/>
      <c r="M2" s="14"/>
    </row>
    <row r="3" spans="3:8" ht="12.75">
      <c r="C3" s="20"/>
      <c r="D3" s="13"/>
      <c r="E3" s="13"/>
      <c r="F3" s="13"/>
      <c r="G3" s="13"/>
      <c r="H3" s="22" t="s">
        <v>47</v>
      </c>
    </row>
    <row r="4" spans="3:46" ht="12.75">
      <c r="C4" s="20"/>
      <c r="D4" s="13"/>
      <c r="E4" s="13"/>
      <c r="F4" s="13"/>
      <c r="G4" s="13"/>
      <c r="H4" s="22" t="s">
        <v>48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</row>
    <row r="5" spans="3:46" ht="12.75">
      <c r="C5" s="20"/>
      <c r="D5" s="13"/>
      <c r="E5" s="13"/>
      <c r="F5" s="13"/>
      <c r="G5" s="13"/>
      <c r="H5" s="22" t="s">
        <v>49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</row>
    <row r="6" spans="15:46" ht="12.75"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5:46" ht="12.75"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5:46" ht="12.75"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5:46" ht="12.75"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1" spans="1:7" ht="18" customHeight="1">
      <c r="A11" s="153" t="s">
        <v>39</v>
      </c>
      <c r="B11" s="153"/>
      <c r="C11" s="153"/>
      <c r="D11" s="153"/>
      <c r="E11" s="153"/>
      <c r="F11" s="153"/>
      <c r="G11" s="153"/>
    </row>
    <row r="12" spans="1:7" ht="36" customHeight="1">
      <c r="A12" s="154" t="s">
        <v>44</v>
      </c>
      <c r="B12" s="154"/>
      <c r="C12" s="154"/>
      <c r="D12" s="154"/>
      <c r="E12" s="154"/>
      <c r="F12" s="154"/>
      <c r="G12" s="154"/>
    </row>
    <row r="13" spans="2:4" ht="16.5">
      <c r="B13" s="18" t="s">
        <v>43</v>
      </c>
      <c r="C13" s="159" t="s">
        <v>214</v>
      </c>
      <c r="D13" s="159"/>
    </row>
    <row r="14" spans="2:4" ht="15" customHeight="1">
      <c r="B14" s="15"/>
      <c r="C14" s="158" t="s">
        <v>40</v>
      </c>
      <c r="D14" s="158"/>
    </row>
    <row r="15" ht="15.75">
      <c r="B15" s="16"/>
    </row>
    <row r="16" ht="15.75">
      <c r="B16" s="16"/>
    </row>
    <row r="17" spans="1:7" ht="39.75" customHeight="1">
      <c r="A17" s="155" t="s">
        <v>41</v>
      </c>
      <c r="B17" s="155"/>
      <c r="C17" s="155"/>
      <c r="D17" s="155"/>
      <c r="E17" s="155"/>
      <c r="F17" s="155"/>
      <c r="G17" s="155"/>
    </row>
    <row r="18" spans="1:7" ht="12.75">
      <c r="A18" s="156" t="s">
        <v>42</v>
      </c>
      <c r="B18" s="156"/>
      <c r="C18" s="156"/>
      <c r="D18" s="156"/>
      <c r="E18" s="156"/>
      <c r="F18" s="156"/>
      <c r="G18" s="156"/>
    </row>
    <row r="19" ht="12.75">
      <c r="B19" s="13"/>
    </row>
    <row r="20" spans="1:7" ht="12.75" customHeight="1">
      <c r="A20" s="157" t="s">
        <v>25</v>
      </c>
      <c r="B20" s="157"/>
      <c r="C20" s="157"/>
      <c r="D20" s="157"/>
      <c r="E20" s="157"/>
      <c r="F20" s="157"/>
      <c r="G20" s="157"/>
    </row>
    <row r="21" ht="12.75">
      <c r="B21" s="17"/>
    </row>
    <row r="22" spans="2:7" ht="16.5">
      <c r="B22" s="148" t="s">
        <v>37</v>
      </c>
      <c r="C22" s="148"/>
      <c r="D22" s="148"/>
      <c r="E22" s="148"/>
      <c r="F22" s="148"/>
      <c r="G22" s="148"/>
    </row>
    <row r="23" ht="12.75">
      <c r="B23" s="17"/>
    </row>
    <row r="25" spans="2:7" ht="88.5" customHeight="1">
      <c r="B25" s="147" t="s">
        <v>22</v>
      </c>
      <c r="C25" s="147"/>
      <c r="D25" s="149" t="s">
        <v>23</v>
      </c>
      <c r="E25" s="149"/>
      <c r="F25" s="149"/>
      <c r="G25" s="149"/>
    </row>
    <row r="26" spans="2:7" ht="41.25" customHeight="1">
      <c r="B26" s="147" t="s">
        <v>24</v>
      </c>
      <c r="C26" s="147"/>
      <c r="D26" s="150" t="s">
        <v>25</v>
      </c>
      <c r="E26" s="150"/>
      <c r="F26" s="150"/>
      <c r="G26" s="150"/>
    </row>
    <row r="27" spans="2:7" ht="48" customHeight="1">
      <c r="B27" s="147" t="s">
        <v>26</v>
      </c>
      <c r="C27" s="147"/>
      <c r="D27" s="150" t="s">
        <v>38</v>
      </c>
      <c r="E27" s="150"/>
      <c r="F27" s="150"/>
      <c r="G27" s="150"/>
    </row>
    <row r="28" spans="2:7" ht="54.75" customHeight="1">
      <c r="B28" s="147" t="s">
        <v>27</v>
      </c>
      <c r="C28" s="147"/>
      <c r="D28" s="150" t="s">
        <v>38</v>
      </c>
      <c r="E28" s="150"/>
      <c r="F28" s="150"/>
      <c r="G28" s="150"/>
    </row>
    <row r="29" spans="2:7" ht="20.25" customHeight="1">
      <c r="B29" s="147" t="s">
        <v>28</v>
      </c>
      <c r="C29" s="147"/>
      <c r="D29" s="151">
        <v>2439005538</v>
      </c>
      <c r="E29" s="151"/>
      <c r="F29" s="151"/>
      <c r="G29" s="151"/>
    </row>
    <row r="30" spans="2:7" ht="18.75" customHeight="1">
      <c r="B30" s="147" t="s">
        <v>29</v>
      </c>
      <c r="C30" s="147"/>
      <c r="D30" s="151">
        <v>243901001</v>
      </c>
      <c r="E30" s="151"/>
      <c r="F30" s="151"/>
      <c r="G30" s="151"/>
    </row>
    <row r="31" spans="2:7" ht="24.75" customHeight="1">
      <c r="B31" s="147" t="s">
        <v>30</v>
      </c>
      <c r="C31" s="147"/>
      <c r="D31" s="150" t="s">
        <v>199</v>
      </c>
      <c r="E31" s="150"/>
      <c r="F31" s="150"/>
      <c r="G31" s="150"/>
    </row>
    <row r="32" spans="2:7" ht="27" customHeight="1">
      <c r="B32" s="147" t="s">
        <v>31</v>
      </c>
      <c r="C32" s="147"/>
      <c r="D32" s="160" t="s">
        <v>32</v>
      </c>
      <c r="E32" s="160"/>
      <c r="F32" s="160"/>
      <c r="G32" s="160"/>
    </row>
    <row r="33" spans="2:7" ht="22.5" customHeight="1">
      <c r="B33" s="147" t="s">
        <v>33</v>
      </c>
      <c r="C33" s="147"/>
      <c r="D33" s="150" t="s">
        <v>34</v>
      </c>
      <c r="E33" s="150"/>
      <c r="F33" s="150"/>
      <c r="G33" s="150"/>
    </row>
    <row r="34" spans="2:7" ht="19.5" customHeight="1">
      <c r="B34" s="147" t="s">
        <v>35</v>
      </c>
      <c r="C34" s="147"/>
      <c r="D34" s="150" t="s">
        <v>36</v>
      </c>
      <c r="E34" s="150"/>
      <c r="F34" s="150"/>
      <c r="G34" s="150"/>
    </row>
  </sheetData>
  <sheetProtection/>
  <mergeCells count="29">
    <mergeCell ref="C14:D14"/>
    <mergeCell ref="C13:D13"/>
    <mergeCell ref="B34:C34"/>
    <mergeCell ref="D30:G30"/>
    <mergeCell ref="D33:G33"/>
    <mergeCell ref="D34:G34"/>
    <mergeCell ref="D32:G32"/>
    <mergeCell ref="D31:G31"/>
    <mergeCell ref="B30:C30"/>
    <mergeCell ref="B31:C31"/>
    <mergeCell ref="C1:H1"/>
    <mergeCell ref="A11:G11"/>
    <mergeCell ref="A12:G12"/>
    <mergeCell ref="A17:G17"/>
    <mergeCell ref="A18:G18"/>
    <mergeCell ref="B29:C29"/>
    <mergeCell ref="B26:C26"/>
    <mergeCell ref="B27:C27"/>
    <mergeCell ref="B28:C28"/>
    <mergeCell ref="A20:G20"/>
    <mergeCell ref="B32:C32"/>
    <mergeCell ref="B33:C33"/>
    <mergeCell ref="B22:G22"/>
    <mergeCell ref="D25:G25"/>
    <mergeCell ref="D26:G26"/>
    <mergeCell ref="D27:G27"/>
    <mergeCell ref="D28:G28"/>
    <mergeCell ref="D29:G29"/>
    <mergeCell ref="B25:C25"/>
  </mergeCells>
  <hyperlinks>
    <hyperlink ref="D32" r:id="rId1" display="mupgkh79@mail.ru"/>
  </hyperlinks>
  <printOptions/>
  <pageMargins left="0.5118110236220472" right="0.31496062992125984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1"/>
  <sheetViews>
    <sheetView tabSelected="1" zoomScalePageLayoutView="0" workbookViewId="0" topLeftCell="A17">
      <selection activeCell="I30" sqref="I30"/>
    </sheetView>
  </sheetViews>
  <sheetFormatPr defaultColWidth="9.00390625" defaultRowHeight="12.75"/>
  <cols>
    <col min="2" max="2" width="36.625" style="0" customWidth="1"/>
    <col min="3" max="3" width="11.375" style="0" customWidth="1"/>
    <col min="4" max="4" width="16.125" style="0" customWidth="1"/>
    <col min="5" max="6" width="15.375" style="0" customWidth="1"/>
    <col min="7" max="7" width="14.875" style="0" customWidth="1"/>
    <col min="8" max="9" width="13.25390625" style="0" customWidth="1"/>
  </cols>
  <sheetData>
    <row r="1" spans="7:26" ht="12.75">
      <c r="G1" s="20"/>
      <c r="H1" s="20"/>
      <c r="I1" s="21" t="s">
        <v>207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Z1" s="21"/>
    </row>
    <row r="2" spans="7:26" ht="12.75">
      <c r="G2" s="20"/>
      <c r="H2" s="20"/>
      <c r="I2" s="21" t="s">
        <v>50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Z2" s="21"/>
    </row>
    <row r="3" spans="7:26" ht="12.75">
      <c r="G3" s="20"/>
      <c r="H3" s="20"/>
      <c r="I3" s="21" t="s">
        <v>51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Z3" s="21"/>
    </row>
    <row r="6" spans="2:95" ht="15.75">
      <c r="B6" s="169" t="s">
        <v>205</v>
      </c>
      <c r="C6" s="169"/>
      <c r="D6" s="169"/>
      <c r="E6" s="169"/>
      <c r="F6" s="169"/>
      <c r="G6" s="169"/>
      <c r="H6" s="169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</row>
    <row r="8" spans="1:8" ht="20.25" customHeight="1">
      <c r="A8" s="170" t="s">
        <v>52</v>
      </c>
      <c r="B8" s="170"/>
      <c r="C8" s="170"/>
      <c r="D8" s="170"/>
      <c r="E8" s="170"/>
      <c r="F8" s="170"/>
      <c r="G8" s="170"/>
      <c r="H8" s="170"/>
    </row>
    <row r="9" spans="1:8" ht="20.25" customHeight="1">
      <c r="A9" s="170" t="s">
        <v>53</v>
      </c>
      <c r="B9" s="170"/>
      <c r="C9" s="170"/>
      <c r="D9" s="170"/>
      <c r="E9" s="170"/>
      <c r="F9" s="170"/>
      <c r="G9" s="170"/>
      <c r="H9" s="170"/>
    </row>
    <row r="10" spans="1:8" ht="20.25" customHeight="1">
      <c r="A10" s="8"/>
      <c r="B10" s="170" t="s">
        <v>215</v>
      </c>
      <c r="C10" s="170"/>
      <c r="D10" s="170"/>
      <c r="E10" s="170"/>
      <c r="F10" s="170"/>
      <c r="G10" s="170"/>
      <c r="H10" s="170"/>
    </row>
    <row r="11" spans="1:7" ht="20.25" customHeight="1">
      <c r="A11" s="8"/>
      <c r="B11" s="12"/>
      <c r="C11" s="12"/>
      <c r="D11" s="12"/>
      <c r="E11" s="12"/>
      <c r="F11" s="8"/>
      <c r="G11" s="8"/>
    </row>
    <row r="12" spans="1:7" ht="14.25" customHeight="1">
      <c r="A12" s="8"/>
      <c r="B12" s="12"/>
      <c r="C12" s="12"/>
      <c r="D12" s="12"/>
      <c r="E12" s="12"/>
      <c r="F12" s="8"/>
      <c r="G12" s="8"/>
    </row>
    <row r="13" spans="1:9" ht="15.75" customHeight="1">
      <c r="A13" s="33"/>
      <c r="B13" s="39"/>
      <c r="C13" s="162" t="s">
        <v>2</v>
      </c>
      <c r="D13" s="165" t="s">
        <v>54</v>
      </c>
      <c r="E13" s="166"/>
      <c r="F13" s="165" t="s">
        <v>57</v>
      </c>
      <c r="G13" s="166"/>
      <c r="H13" s="165" t="s">
        <v>59</v>
      </c>
      <c r="I13" s="166"/>
    </row>
    <row r="14" spans="1:9" ht="16.5" customHeight="1">
      <c r="A14" s="34"/>
      <c r="B14" s="40"/>
      <c r="C14" s="163"/>
      <c r="D14" s="167" t="s">
        <v>55</v>
      </c>
      <c r="E14" s="168"/>
      <c r="F14" s="167" t="s">
        <v>58</v>
      </c>
      <c r="G14" s="168"/>
      <c r="H14" s="167" t="s">
        <v>60</v>
      </c>
      <c r="I14" s="168"/>
    </row>
    <row r="15" spans="1:9" ht="15.75">
      <c r="A15" s="31"/>
      <c r="B15" s="41"/>
      <c r="C15" s="163"/>
      <c r="D15" s="167" t="s">
        <v>56</v>
      </c>
      <c r="E15" s="168"/>
      <c r="F15" s="171" t="s">
        <v>63</v>
      </c>
      <c r="G15" s="172"/>
      <c r="H15" s="167" t="s">
        <v>61</v>
      </c>
      <c r="I15" s="168"/>
    </row>
    <row r="16" spans="1:9" ht="15.75" customHeight="1">
      <c r="A16" s="35" t="s">
        <v>0</v>
      </c>
      <c r="B16" s="37" t="s">
        <v>1</v>
      </c>
      <c r="C16" s="163"/>
      <c r="D16" s="42"/>
      <c r="E16" s="43"/>
      <c r="F16" s="173"/>
      <c r="G16" s="174"/>
      <c r="H16" s="26"/>
      <c r="I16" s="27"/>
    </row>
    <row r="17" spans="1:9" ht="63">
      <c r="A17" s="36"/>
      <c r="B17" s="38"/>
      <c r="C17" s="164"/>
      <c r="D17" s="23" t="s">
        <v>203</v>
      </c>
      <c r="E17" s="23" t="s">
        <v>202</v>
      </c>
      <c r="F17" s="23" t="s">
        <v>210</v>
      </c>
      <c r="G17" s="23" t="s">
        <v>211</v>
      </c>
      <c r="H17" s="23" t="s">
        <v>220</v>
      </c>
      <c r="I17" s="23" t="s">
        <v>221</v>
      </c>
    </row>
    <row r="18" spans="1:9" ht="15">
      <c r="A18" s="32">
        <v>1</v>
      </c>
      <c r="B18" s="28">
        <f>A18+1</f>
        <v>2</v>
      </c>
      <c r="C18" s="28">
        <v>3</v>
      </c>
      <c r="D18" s="29">
        <v>6</v>
      </c>
      <c r="E18" s="28">
        <v>7</v>
      </c>
      <c r="F18" s="29">
        <v>6</v>
      </c>
      <c r="G18" s="28">
        <v>7</v>
      </c>
      <c r="H18" s="30">
        <v>8</v>
      </c>
      <c r="I18" s="25">
        <v>9</v>
      </c>
    </row>
    <row r="19" spans="1:9" ht="45.75" customHeight="1">
      <c r="A19" s="44"/>
      <c r="B19" s="1" t="s">
        <v>3</v>
      </c>
      <c r="C19" s="2"/>
      <c r="D19" s="3"/>
      <c r="E19" s="3"/>
      <c r="F19" s="3"/>
      <c r="G19" s="3"/>
      <c r="H19" s="24"/>
      <c r="I19" s="24"/>
    </row>
    <row r="20" spans="1:9" ht="15.75" customHeight="1">
      <c r="A20" s="45" t="s">
        <v>4</v>
      </c>
      <c r="B20" s="4" t="s">
        <v>5</v>
      </c>
      <c r="C20" s="5"/>
      <c r="D20" s="3"/>
      <c r="E20" s="3"/>
      <c r="F20" s="3"/>
      <c r="G20" s="3"/>
      <c r="H20" s="9"/>
      <c r="I20" s="9"/>
    </row>
    <row r="21" spans="1:9" ht="15.75" customHeight="1">
      <c r="A21" s="45" t="s">
        <v>6</v>
      </c>
      <c r="B21" s="6" t="s">
        <v>7</v>
      </c>
      <c r="C21" s="5"/>
      <c r="D21" s="3"/>
      <c r="E21" s="3"/>
      <c r="F21" s="3"/>
      <c r="G21" s="3"/>
      <c r="H21" s="9"/>
      <c r="I21" s="9"/>
    </row>
    <row r="22" spans="1:9" ht="18" customHeight="1">
      <c r="A22" s="45" t="s">
        <v>8</v>
      </c>
      <c r="B22" s="4" t="s">
        <v>9</v>
      </c>
      <c r="C22" s="7" t="s">
        <v>10</v>
      </c>
      <c r="D22" s="11">
        <v>2278.31</v>
      </c>
      <c r="E22" s="11">
        <v>2346.66</v>
      </c>
      <c r="F22" s="11">
        <v>2346.66</v>
      </c>
      <c r="G22" s="46">
        <f>SUM(F22*1.03)</f>
        <v>2417.0598</v>
      </c>
      <c r="H22" s="11">
        <f>2346.66</f>
        <v>2346.66</v>
      </c>
      <c r="I22" s="46">
        <f>SUM(H22*1.03)</f>
        <v>2417.0598</v>
      </c>
    </row>
    <row r="23" spans="1:9" ht="18" customHeight="1">
      <c r="A23" s="45" t="s">
        <v>11</v>
      </c>
      <c r="B23" s="4" t="s">
        <v>12</v>
      </c>
      <c r="C23" s="7" t="s">
        <v>10</v>
      </c>
      <c r="D23" s="11">
        <v>4499.23</v>
      </c>
      <c r="E23" s="11">
        <v>4634.21</v>
      </c>
      <c r="F23" s="11">
        <v>4634.21</v>
      </c>
      <c r="G23" s="46">
        <f>SUM(F23*1.03)</f>
        <v>4773.2363000000005</v>
      </c>
      <c r="H23" s="11">
        <f>4634.21</f>
        <v>4634.21</v>
      </c>
      <c r="I23" s="46">
        <f>SUM(H23*1.03)</f>
        <v>4773.2363000000005</v>
      </c>
    </row>
    <row r="24" spans="1:9" ht="13.5" customHeight="1">
      <c r="A24" s="45" t="s">
        <v>13</v>
      </c>
      <c r="B24" s="6" t="s">
        <v>14</v>
      </c>
      <c r="C24" s="7"/>
      <c r="D24" s="10"/>
      <c r="E24" s="10"/>
      <c r="F24" s="10"/>
      <c r="G24" s="46"/>
      <c r="H24" s="10"/>
      <c r="I24" s="46"/>
    </row>
    <row r="25" spans="1:9" ht="29.25" customHeight="1">
      <c r="A25" s="45" t="s">
        <v>15</v>
      </c>
      <c r="B25" s="4" t="s">
        <v>16</v>
      </c>
      <c r="C25" s="7"/>
      <c r="D25" s="10"/>
      <c r="E25" s="10"/>
      <c r="F25" s="10"/>
      <c r="G25" s="46"/>
      <c r="H25" s="10"/>
      <c r="I25" s="46"/>
    </row>
    <row r="26" spans="1:9" ht="17.25" customHeight="1">
      <c r="A26" s="45" t="s">
        <v>15</v>
      </c>
      <c r="B26" s="4" t="s">
        <v>17</v>
      </c>
      <c r="C26" s="7" t="s">
        <v>10</v>
      </c>
      <c r="D26" s="11">
        <v>990872.89</v>
      </c>
      <c r="E26" s="11">
        <v>1020599.08</v>
      </c>
      <c r="F26" s="11">
        <v>1020599.08</v>
      </c>
      <c r="G26" s="46">
        <f>SUM(F26*1.03)</f>
        <v>1051217.0524</v>
      </c>
      <c r="H26" s="11">
        <v>1020599.08</v>
      </c>
      <c r="I26" s="46">
        <f>SUM(H26*1.03)</f>
        <v>1051217.0524</v>
      </c>
    </row>
    <row r="27" spans="1:9" ht="17.25" customHeight="1">
      <c r="A27" s="45" t="s">
        <v>213</v>
      </c>
      <c r="B27" s="4" t="s">
        <v>12</v>
      </c>
      <c r="C27" s="7" t="s">
        <v>10</v>
      </c>
      <c r="D27" s="11">
        <v>2092733.23</v>
      </c>
      <c r="E27" s="11">
        <v>2155515.23</v>
      </c>
      <c r="F27" s="11">
        <v>2155515.23</v>
      </c>
      <c r="G27" s="46">
        <f>SUM(F27*1.03)</f>
        <v>2220180.6869</v>
      </c>
      <c r="H27" s="11">
        <v>2155515.23</v>
      </c>
      <c r="I27" s="46">
        <f>SUM(H27*1.03)</f>
        <v>2220180.6869</v>
      </c>
    </row>
    <row r="28" spans="1:9" ht="15.75">
      <c r="A28" s="45" t="s">
        <v>18</v>
      </c>
      <c r="B28" s="161" t="s">
        <v>62</v>
      </c>
      <c r="C28" s="161"/>
      <c r="D28" s="161"/>
      <c r="E28" s="161"/>
      <c r="F28" s="4"/>
      <c r="G28" s="4"/>
      <c r="H28" s="4"/>
      <c r="I28" s="46"/>
    </row>
    <row r="29" spans="1:9" ht="15.75">
      <c r="A29" s="44" t="s">
        <v>19</v>
      </c>
      <c r="B29" s="4" t="s">
        <v>17</v>
      </c>
      <c r="C29" s="7" t="s">
        <v>10</v>
      </c>
      <c r="D29" s="7">
        <v>450.14</v>
      </c>
      <c r="E29" s="7">
        <v>475.35</v>
      </c>
      <c r="F29" s="7">
        <v>475.35</v>
      </c>
      <c r="G29" s="46">
        <f>SUM(F29*1.03)</f>
        <v>489.61050000000006</v>
      </c>
      <c r="H29" s="7">
        <v>475.35</v>
      </c>
      <c r="I29" s="46">
        <f>SUM(H29*1.03)</f>
        <v>489.61050000000006</v>
      </c>
    </row>
    <row r="30" spans="1:9" ht="15.75">
      <c r="A30" s="44" t="s">
        <v>212</v>
      </c>
      <c r="B30" s="4" t="s">
        <v>12</v>
      </c>
      <c r="C30" s="7" t="s">
        <v>10</v>
      </c>
      <c r="D30" s="7">
        <v>976.14</v>
      </c>
      <c r="E30" s="7">
        <v>1030.8</v>
      </c>
      <c r="F30" s="7">
        <v>1030.8</v>
      </c>
      <c r="G30" s="46">
        <f>SUM(F30*1.03)</f>
        <v>1061.724</v>
      </c>
      <c r="H30" s="7">
        <v>1030.8</v>
      </c>
      <c r="I30" s="46">
        <f>SUM(H30*1.03)</f>
        <v>1061.724</v>
      </c>
    </row>
    <row r="31" spans="1:9" ht="15.75">
      <c r="A31" s="44" t="s">
        <v>20</v>
      </c>
      <c r="B31" s="161" t="s">
        <v>21</v>
      </c>
      <c r="C31" s="161"/>
      <c r="D31" s="161"/>
      <c r="E31" s="161"/>
      <c r="F31" s="4"/>
      <c r="G31" s="4"/>
      <c r="H31" s="9"/>
      <c r="I31" s="9"/>
    </row>
  </sheetData>
  <sheetProtection/>
  <mergeCells count="16">
    <mergeCell ref="B6:H6"/>
    <mergeCell ref="A8:H8"/>
    <mergeCell ref="A9:H9"/>
    <mergeCell ref="B10:H10"/>
    <mergeCell ref="D13:E13"/>
    <mergeCell ref="D14:E14"/>
    <mergeCell ref="F13:G13"/>
    <mergeCell ref="F14:G14"/>
    <mergeCell ref="B28:E28"/>
    <mergeCell ref="B31:E31"/>
    <mergeCell ref="C13:C17"/>
    <mergeCell ref="H13:I13"/>
    <mergeCell ref="H14:I14"/>
    <mergeCell ref="H15:I15"/>
    <mergeCell ref="D15:E15"/>
    <mergeCell ref="F15:G16"/>
  </mergeCells>
  <dataValidations count="1">
    <dataValidation type="date" allowBlank="1" showInputMessage="1" showErrorMessage="1" sqref="D19:G21 D24:F25 H24:H25">
      <formula1>1</formula1>
      <formula2>73051</formula2>
    </dataValidation>
  </dataValidations>
  <printOptions/>
  <pageMargins left="0.5118110236220472" right="0.31496062992125984" top="0.15748031496062992" bottom="0.15748031496062992" header="0.31496062992125984" footer="0.31496062992125984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6"/>
  <sheetViews>
    <sheetView zoomScalePageLayoutView="0" workbookViewId="0" topLeftCell="A52">
      <selection activeCell="H52" sqref="H52"/>
    </sheetView>
  </sheetViews>
  <sheetFormatPr defaultColWidth="9.25390625" defaultRowHeight="12.75"/>
  <cols>
    <col min="1" max="1" width="10.875" style="47" customWidth="1"/>
    <col min="2" max="2" width="59.125" style="47" customWidth="1"/>
    <col min="3" max="3" width="12.375" style="47" customWidth="1"/>
    <col min="4" max="5" width="21.375" style="47" hidden="1" customWidth="1"/>
    <col min="6" max="6" width="22.625" style="47" customWidth="1"/>
    <col min="7" max="7" width="18.125" style="47" customWidth="1"/>
    <col min="8" max="8" width="26.875" style="47" customWidth="1"/>
    <col min="9" max="9" width="9.25390625" style="47" customWidth="1"/>
    <col min="10" max="10" width="13.125" style="47" bestFit="1" customWidth="1"/>
    <col min="11" max="237" width="9.25390625" style="47" customWidth="1"/>
    <col min="238" max="238" width="13.75390625" style="47" customWidth="1"/>
    <col min="239" max="239" width="59.125" style="47" customWidth="1"/>
    <col min="240" max="240" width="15.75390625" style="47" customWidth="1"/>
    <col min="241" max="241" width="27.25390625" style="47" customWidth="1"/>
    <col min="242" max="245" width="22.375" style="47" customWidth="1"/>
    <col min="246" max="246" width="26.75390625" style="47" customWidth="1"/>
    <col min="247" max="16384" width="9.25390625" style="47" customWidth="1"/>
  </cols>
  <sheetData>
    <row r="1" ht="15.75">
      <c r="H1" s="47" t="s">
        <v>206</v>
      </c>
    </row>
    <row r="3" spans="1:8" ht="17.25" customHeight="1">
      <c r="A3" s="181" t="s">
        <v>204</v>
      </c>
      <c r="B3" s="181"/>
      <c r="C3" s="181"/>
      <c r="D3" s="181"/>
      <c r="E3" s="181"/>
      <c r="F3" s="181"/>
      <c r="G3" s="181"/>
      <c r="H3" s="181"/>
    </row>
    <row r="5" spans="1:256" ht="15.75">
      <c r="A5" s="176"/>
      <c r="B5" s="176"/>
      <c r="C5" s="176"/>
      <c r="D5" s="49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1:256" ht="49.5" customHeight="1">
      <c r="A6" s="183" t="s">
        <v>0</v>
      </c>
      <c r="B6" s="185" t="s">
        <v>57</v>
      </c>
      <c r="C6" s="185" t="s">
        <v>64</v>
      </c>
      <c r="D6" s="187" t="s">
        <v>200</v>
      </c>
      <c r="E6" s="187" t="s">
        <v>201</v>
      </c>
      <c r="F6" s="187" t="s">
        <v>216</v>
      </c>
      <c r="G6" s="189" t="s">
        <v>217</v>
      </c>
      <c r="H6" s="19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47.25">
      <c r="A7" s="184"/>
      <c r="B7" s="186"/>
      <c r="C7" s="186"/>
      <c r="D7" s="188"/>
      <c r="E7" s="188"/>
      <c r="F7" s="188"/>
      <c r="G7" s="51" t="s">
        <v>218</v>
      </c>
      <c r="H7" s="51" t="s">
        <v>219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5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15.75">
      <c r="A9" s="53" t="s">
        <v>6</v>
      </c>
      <c r="B9" s="54" t="s">
        <v>65</v>
      </c>
      <c r="C9" s="53" t="s">
        <v>66</v>
      </c>
      <c r="D9" s="55">
        <v>6.4</v>
      </c>
      <c r="E9" s="56">
        <v>6</v>
      </c>
      <c r="F9" s="57">
        <v>3.7</v>
      </c>
      <c r="G9" s="57">
        <v>4.6</v>
      </c>
      <c r="H9" s="57">
        <v>5.1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ht="15.75">
      <c r="A10" s="53" t="s">
        <v>13</v>
      </c>
      <c r="B10" s="54" t="s">
        <v>67</v>
      </c>
      <c r="C10" s="53" t="s">
        <v>66</v>
      </c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ht="15.75">
      <c r="A11" s="53" t="s">
        <v>18</v>
      </c>
      <c r="B11" s="54" t="s">
        <v>68</v>
      </c>
      <c r="C11" s="53" t="s">
        <v>69</v>
      </c>
      <c r="D11" s="60">
        <v>459.48</v>
      </c>
      <c r="E11" s="60">
        <v>639.97</v>
      </c>
      <c r="F11" s="60">
        <v>665.36</v>
      </c>
      <c r="G11" s="60">
        <v>667.43</v>
      </c>
      <c r="H11" s="60">
        <v>667.43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ht="15.75">
      <c r="A12" s="61" t="s">
        <v>70</v>
      </c>
      <c r="B12" s="62" t="s">
        <v>71</v>
      </c>
      <c r="C12" s="61" t="s">
        <v>66</v>
      </c>
      <c r="D12" s="63"/>
      <c r="E12" s="63">
        <v>0</v>
      </c>
      <c r="F12" s="64">
        <f>IF(E11=0,0,(F11-E11)/E11)*100</f>
        <v>3.9673734706314336</v>
      </c>
      <c r="G12" s="64">
        <f>IF(F11=0,0,(G11-F11)/F11)*100</f>
        <v>0.31110977515930266</v>
      </c>
      <c r="H12" s="64">
        <f>IF(G11=0,0,(H11-G11)/G11)*100</f>
        <v>0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ht="15.75">
      <c r="A13" s="61" t="s">
        <v>72</v>
      </c>
      <c r="B13" s="66" t="s">
        <v>73</v>
      </c>
      <c r="C13" s="61"/>
      <c r="D13" s="67"/>
      <c r="E13" s="67">
        <v>0.75</v>
      </c>
      <c r="F13" s="67">
        <v>0.75</v>
      </c>
      <c r="G13" s="67">
        <v>0.75</v>
      </c>
      <c r="H13" s="67">
        <v>0.75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256" ht="15.75">
      <c r="A14" s="61" t="s">
        <v>74</v>
      </c>
      <c r="B14" s="66" t="s">
        <v>75</v>
      </c>
      <c r="C14" s="61"/>
      <c r="D14" s="61"/>
      <c r="E14" s="61">
        <v>1.05</v>
      </c>
      <c r="F14" s="68">
        <f>(1+F9/100)*(1-F10/100)*(1+F12/100*F13)</f>
        <v>1.0571776846961576</v>
      </c>
      <c r="G14" s="68">
        <f>(1+G9/100)*(1-G10/100)*(1+G12/100*G13)</f>
        <v>1.0379562496242636</v>
      </c>
      <c r="H14" s="68">
        <f>(1+H9/100)*(1-H10/100)*(1+H12/100*H13)</f>
        <v>1.04049</v>
      </c>
      <c r="I14" s="69"/>
      <c r="J14" s="6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15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5.75" customHeight="1">
      <c r="A16" s="175" t="s">
        <v>76</v>
      </c>
      <c r="B16" s="175"/>
      <c r="C16" s="175"/>
      <c r="D16" s="49"/>
      <c r="E16" s="49"/>
      <c r="F16" s="48"/>
      <c r="G16" s="58"/>
      <c r="H16" s="5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45" customHeight="1">
      <c r="A17" s="51" t="s">
        <v>0</v>
      </c>
      <c r="B17" s="51" t="s">
        <v>57</v>
      </c>
      <c r="C17" s="51" t="s">
        <v>64</v>
      </c>
      <c r="D17" s="70" t="str">
        <f>D6</f>
        <v>Фактические данные 2016 ( i-4)  в соответсвии с ПП РФ от 21 января 2004 г
№ 24</v>
      </c>
      <c r="E17" s="70" t="str">
        <f>E6</f>
        <v>Фактические данные 2017 ( i-3)  в соответсвии с ПП РФ от 21 января 2004 г
№ 24</v>
      </c>
      <c r="F17" s="70" t="str">
        <f>F6</f>
        <v>Фактические данные 2020 ( i-2)  в соответсвии с ПП РФ от 21 января 2004 г
№ 24</v>
      </c>
      <c r="G17" s="51" t="str">
        <f>G7</f>
        <v>Утверждено МТП 2021 (i-1) год</v>
      </c>
      <c r="H17" s="51" t="str">
        <f>H7</f>
        <v>Предложено ТСО 2022 ( i ) год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15.75">
      <c r="A18" s="52">
        <f aca="true" t="shared" si="0" ref="A18:F18">A8</f>
        <v>1</v>
      </c>
      <c r="B18" s="52">
        <f t="shared" si="0"/>
        <v>2</v>
      </c>
      <c r="C18" s="52">
        <f t="shared" si="0"/>
        <v>3</v>
      </c>
      <c r="D18" s="52">
        <f t="shared" si="0"/>
        <v>4</v>
      </c>
      <c r="E18" s="52">
        <f t="shared" si="0"/>
        <v>5</v>
      </c>
      <c r="F18" s="52">
        <f t="shared" si="0"/>
        <v>6</v>
      </c>
      <c r="G18" s="52">
        <f>G8</f>
        <v>7</v>
      </c>
      <c r="H18" s="52">
        <f>H8</f>
        <v>8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5.75">
      <c r="A19" s="53" t="s">
        <v>77</v>
      </c>
      <c r="B19" s="71" t="s">
        <v>78</v>
      </c>
      <c r="C19" s="53" t="s">
        <v>79</v>
      </c>
      <c r="D19" s="53">
        <f>SUM(D23+D20)</f>
        <v>3243.2</v>
      </c>
      <c r="E19" s="72">
        <f>SUM(E20+E23)</f>
        <v>3904.94</v>
      </c>
      <c r="F19" s="72">
        <f>F20+F23</f>
        <v>4780.75</v>
      </c>
      <c r="G19" s="72">
        <f>G20+G23</f>
        <v>2586.58</v>
      </c>
      <c r="H19" s="72">
        <f>H20+H23</f>
        <v>2631.18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ht="15.75">
      <c r="A20" s="73" t="s">
        <v>80</v>
      </c>
      <c r="B20" s="74" t="s">
        <v>81</v>
      </c>
      <c r="C20" s="73" t="s">
        <v>79</v>
      </c>
      <c r="D20" s="73">
        <v>227.39</v>
      </c>
      <c r="E20" s="75">
        <v>76.76</v>
      </c>
      <c r="F20" s="75">
        <v>429.13</v>
      </c>
      <c r="G20" s="75">
        <v>511.64</v>
      </c>
      <c r="H20" s="75">
        <v>520.46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5.75">
      <c r="A21" s="73" t="s">
        <v>82</v>
      </c>
      <c r="B21" s="74" t="s">
        <v>83</v>
      </c>
      <c r="C21" s="73" t="s">
        <v>79</v>
      </c>
      <c r="D21" s="73"/>
      <c r="E21" s="75"/>
      <c r="F21" s="75"/>
      <c r="G21" s="75"/>
      <c r="H21" s="75">
        <f>G21*H$14</f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31.5">
      <c r="A22" s="73" t="s">
        <v>84</v>
      </c>
      <c r="B22" s="74" t="s">
        <v>85</v>
      </c>
      <c r="C22" s="73" t="s">
        <v>79</v>
      </c>
      <c r="D22" s="73">
        <v>227.39</v>
      </c>
      <c r="E22" s="75">
        <v>76.76</v>
      </c>
      <c r="F22" s="75">
        <v>429.13</v>
      </c>
      <c r="G22" s="75">
        <v>511.64</v>
      </c>
      <c r="H22" s="75">
        <v>520.46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47.25">
      <c r="A23" s="73" t="s">
        <v>86</v>
      </c>
      <c r="B23" s="74" t="s">
        <v>87</v>
      </c>
      <c r="C23" s="73" t="s">
        <v>79</v>
      </c>
      <c r="D23" s="73">
        <v>3015.81</v>
      </c>
      <c r="E23" s="75">
        <v>3828.18</v>
      </c>
      <c r="F23" s="75">
        <v>4351.62</v>
      </c>
      <c r="G23" s="75">
        <v>2074.94</v>
      </c>
      <c r="H23" s="75">
        <v>2110.72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ht="15.75">
      <c r="A24" s="53" t="s">
        <v>88</v>
      </c>
      <c r="B24" s="71" t="s">
        <v>89</v>
      </c>
      <c r="C24" s="53" t="s">
        <v>79</v>
      </c>
      <c r="D24" s="53">
        <v>4141.9</v>
      </c>
      <c r="E24" s="72">
        <v>4890.26</v>
      </c>
      <c r="F24" s="72">
        <v>4351.62</v>
      </c>
      <c r="G24" s="72">
        <v>8267.6</v>
      </c>
      <c r="H24" s="72">
        <v>8410.13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ht="15.75">
      <c r="A25" s="53" t="s">
        <v>90</v>
      </c>
      <c r="B25" s="71" t="s">
        <v>91</v>
      </c>
      <c r="C25" s="53" t="s">
        <v>79</v>
      </c>
      <c r="D25" s="53">
        <v>1676.7</v>
      </c>
      <c r="E25" s="72">
        <v>984.32</v>
      </c>
      <c r="F25" s="72">
        <f>F26+F29</f>
        <v>1086.44</v>
      </c>
      <c r="G25" s="72">
        <f>G26+G29</f>
        <v>1054.67</v>
      </c>
      <c r="H25" s="72">
        <f>H26+H29</f>
        <v>1072.86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ht="15.75">
      <c r="A26" s="73" t="s">
        <v>92</v>
      </c>
      <c r="B26" s="74" t="s">
        <v>93</v>
      </c>
      <c r="C26" s="73" t="s">
        <v>79</v>
      </c>
      <c r="D26" s="73">
        <v>1676.7</v>
      </c>
      <c r="E26" s="75">
        <v>984.32</v>
      </c>
      <c r="F26" s="75">
        <v>1086.44</v>
      </c>
      <c r="G26" s="75">
        <v>1054.67</v>
      </c>
      <c r="H26" s="75">
        <v>1072.86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ht="15.75">
      <c r="A27" s="73" t="s">
        <v>94</v>
      </c>
      <c r="B27" s="74" t="s">
        <v>95</v>
      </c>
      <c r="C27" s="73" t="s">
        <v>79</v>
      </c>
      <c r="D27" s="73">
        <v>1676.7</v>
      </c>
      <c r="E27" s="75">
        <v>984.32</v>
      </c>
      <c r="F27" s="75">
        <v>35.69</v>
      </c>
      <c r="G27" s="75">
        <v>1054.67</v>
      </c>
      <c r="H27" s="75">
        <v>1072.86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ht="15.75">
      <c r="A28" s="73" t="s">
        <v>96</v>
      </c>
      <c r="B28" s="74" t="s">
        <v>97</v>
      </c>
      <c r="C28" s="73" t="s">
        <v>79</v>
      </c>
      <c r="D28" s="73"/>
      <c r="E28" s="75"/>
      <c r="F28" s="75">
        <v>0</v>
      </c>
      <c r="G28" s="75">
        <v>0</v>
      </c>
      <c r="H28" s="75">
        <f>G28*H$14</f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ht="31.5">
      <c r="A29" s="73" t="s">
        <v>98</v>
      </c>
      <c r="B29" s="74" t="s">
        <v>99</v>
      </c>
      <c r="C29" s="73" t="s">
        <v>79</v>
      </c>
      <c r="D29" s="73"/>
      <c r="E29" s="75"/>
      <c r="F29" s="75">
        <f>SUM(F30:F44)</f>
        <v>0</v>
      </c>
      <c r="G29" s="75">
        <f>SUM(G30:G44)</f>
        <v>0</v>
      </c>
      <c r="H29" s="75">
        <f>SUM(H30:H44)</f>
        <v>0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5.75">
      <c r="A30" s="73" t="s">
        <v>100</v>
      </c>
      <c r="B30" s="74" t="s">
        <v>101</v>
      </c>
      <c r="C30" s="73" t="s">
        <v>79</v>
      </c>
      <c r="D30" s="73"/>
      <c r="E30" s="73"/>
      <c r="F30" s="75"/>
      <c r="G30" s="75"/>
      <c r="H30" s="75">
        <f aca="true" t="shared" si="1" ref="H30:H44">G30*H$14</f>
        <v>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5.75">
      <c r="A31" s="73" t="s">
        <v>102</v>
      </c>
      <c r="B31" s="74" t="s">
        <v>103</v>
      </c>
      <c r="C31" s="73" t="s">
        <v>79</v>
      </c>
      <c r="D31" s="73"/>
      <c r="E31" s="73"/>
      <c r="F31" s="75"/>
      <c r="G31" s="75"/>
      <c r="H31" s="75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</row>
    <row r="32" spans="1:256" ht="15.75">
      <c r="A32" s="73" t="s">
        <v>104</v>
      </c>
      <c r="B32" s="74" t="s">
        <v>105</v>
      </c>
      <c r="C32" s="73" t="s">
        <v>79</v>
      </c>
      <c r="D32" s="73"/>
      <c r="E32" s="73"/>
      <c r="F32" s="75"/>
      <c r="G32" s="75"/>
      <c r="H32" s="75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ht="15.75">
      <c r="A33" s="73" t="s">
        <v>106</v>
      </c>
      <c r="B33" s="74" t="s">
        <v>107</v>
      </c>
      <c r="C33" s="73" t="s">
        <v>79</v>
      </c>
      <c r="D33" s="73"/>
      <c r="E33" s="73"/>
      <c r="F33" s="75"/>
      <c r="G33" s="75"/>
      <c r="H33" s="75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</row>
    <row r="34" spans="1:256" ht="15.75">
      <c r="A34" s="73" t="s">
        <v>108</v>
      </c>
      <c r="B34" s="74" t="s">
        <v>109</v>
      </c>
      <c r="C34" s="73" t="s">
        <v>79</v>
      </c>
      <c r="D34" s="73"/>
      <c r="E34" s="73"/>
      <c r="F34" s="75"/>
      <c r="G34" s="75"/>
      <c r="H34" s="75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1:256" ht="15.75">
      <c r="A35" s="73" t="s">
        <v>110</v>
      </c>
      <c r="B35" s="74" t="s">
        <v>111</v>
      </c>
      <c r="C35" s="73" t="s">
        <v>79</v>
      </c>
      <c r="D35" s="73"/>
      <c r="E35" s="73"/>
      <c r="F35" s="75"/>
      <c r="G35" s="75"/>
      <c r="H35" s="75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</row>
    <row r="36" spans="1:256" ht="15.75">
      <c r="A36" s="73" t="s">
        <v>112</v>
      </c>
      <c r="B36" s="74" t="s">
        <v>113</v>
      </c>
      <c r="C36" s="73" t="s">
        <v>79</v>
      </c>
      <c r="D36" s="73"/>
      <c r="E36" s="73"/>
      <c r="F36" s="75"/>
      <c r="G36" s="75"/>
      <c r="H36" s="75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ht="15.75">
      <c r="A37" s="73" t="s">
        <v>114</v>
      </c>
      <c r="B37" s="74" t="s">
        <v>115</v>
      </c>
      <c r="C37" s="73" t="s">
        <v>79</v>
      </c>
      <c r="D37" s="73"/>
      <c r="E37" s="73"/>
      <c r="F37" s="75"/>
      <c r="G37" s="75"/>
      <c r="H37" s="75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ht="15.75">
      <c r="A38" s="73" t="s">
        <v>116</v>
      </c>
      <c r="B38" s="74" t="s">
        <v>117</v>
      </c>
      <c r="C38" s="73" t="s">
        <v>79</v>
      </c>
      <c r="D38" s="73"/>
      <c r="E38" s="73"/>
      <c r="F38" s="75"/>
      <c r="G38" s="75"/>
      <c r="H38" s="75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ht="31.5">
      <c r="A39" s="73" t="s">
        <v>118</v>
      </c>
      <c r="B39" s="74" t="s">
        <v>119</v>
      </c>
      <c r="C39" s="73" t="s">
        <v>79</v>
      </c>
      <c r="D39" s="73"/>
      <c r="E39" s="73"/>
      <c r="F39" s="75"/>
      <c r="G39" s="75"/>
      <c r="H39" s="75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56" ht="15.75">
      <c r="A40" s="73" t="s">
        <v>120</v>
      </c>
      <c r="B40" s="74" t="s">
        <v>121</v>
      </c>
      <c r="C40" s="73" t="s">
        <v>79</v>
      </c>
      <c r="D40" s="73"/>
      <c r="E40" s="73"/>
      <c r="F40" s="75"/>
      <c r="G40" s="75"/>
      <c r="H40" s="75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</row>
    <row r="41" spans="1:256" ht="15.75">
      <c r="A41" s="73" t="s">
        <v>122</v>
      </c>
      <c r="B41" s="74" t="s">
        <v>123</v>
      </c>
      <c r="C41" s="73" t="s">
        <v>79</v>
      </c>
      <c r="D41" s="73"/>
      <c r="E41" s="73"/>
      <c r="F41" s="75"/>
      <c r="G41" s="75"/>
      <c r="H41" s="75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</row>
    <row r="42" spans="1:256" ht="15.75">
      <c r="A42" s="73" t="s">
        <v>124</v>
      </c>
      <c r="B42" s="74" t="s">
        <v>125</v>
      </c>
      <c r="C42" s="73" t="s">
        <v>79</v>
      </c>
      <c r="D42" s="73"/>
      <c r="E42" s="73"/>
      <c r="F42" s="75"/>
      <c r="G42" s="75"/>
      <c r="H42" s="75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</row>
    <row r="43" spans="1:256" ht="15.75">
      <c r="A43" s="73" t="s">
        <v>126</v>
      </c>
      <c r="B43" s="74" t="s">
        <v>127</v>
      </c>
      <c r="C43" s="73" t="s">
        <v>79</v>
      </c>
      <c r="D43" s="73"/>
      <c r="E43" s="73"/>
      <c r="F43" s="75"/>
      <c r="G43" s="75"/>
      <c r="H43" s="75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</row>
    <row r="44" spans="1:256" ht="15.75">
      <c r="A44" s="73" t="s">
        <v>128</v>
      </c>
      <c r="B44" s="77" t="s">
        <v>129</v>
      </c>
      <c r="C44" s="73" t="s">
        <v>79</v>
      </c>
      <c r="D44" s="73"/>
      <c r="E44" s="73"/>
      <c r="F44" s="75"/>
      <c r="G44" s="75"/>
      <c r="H44" s="75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</row>
    <row r="45" spans="1:256" ht="15.75">
      <c r="A45" s="53" t="s">
        <v>130</v>
      </c>
      <c r="B45" s="78" t="s">
        <v>131</v>
      </c>
      <c r="C45" s="53" t="s">
        <v>79</v>
      </c>
      <c r="D45" s="53"/>
      <c r="E45" s="53"/>
      <c r="F45" s="75">
        <v>0</v>
      </c>
      <c r="G45" s="72">
        <f>SUM(G46:G48)</f>
        <v>0</v>
      </c>
      <c r="H45" s="72">
        <f>SUM(H46:H48)</f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256" ht="15.75">
      <c r="A46" s="73" t="s">
        <v>132</v>
      </c>
      <c r="B46" s="74" t="s">
        <v>133</v>
      </c>
      <c r="C46" s="73" t="s">
        <v>79</v>
      </c>
      <c r="D46" s="73"/>
      <c r="E46" s="73"/>
      <c r="F46" s="75"/>
      <c r="G46" s="75"/>
      <c r="H46" s="75">
        <f>G46*H$14</f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</row>
    <row r="47" spans="1:256" ht="15.75">
      <c r="A47" s="73" t="s">
        <v>134</v>
      </c>
      <c r="B47" s="79" t="s">
        <v>135</v>
      </c>
      <c r="C47" s="73" t="s">
        <v>79</v>
      </c>
      <c r="D47" s="73"/>
      <c r="E47" s="73"/>
      <c r="F47" s="75"/>
      <c r="G47" s="75"/>
      <c r="H47" s="75">
        <f>G47*H$14</f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</row>
    <row r="48" spans="1:256" ht="15.75">
      <c r="A48" s="73" t="s">
        <v>136</v>
      </c>
      <c r="B48" s="79" t="s">
        <v>137</v>
      </c>
      <c r="C48" s="73" t="s">
        <v>79</v>
      </c>
      <c r="D48" s="73"/>
      <c r="E48" s="73"/>
      <c r="F48" s="75"/>
      <c r="G48" s="75"/>
      <c r="H48" s="75">
        <f>G48*H$14</f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</row>
    <row r="49" spans="1:256" ht="15.75">
      <c r="A49" s="53" t="s">
        <v>138</v>
      </c>
      <c r="B49" s="78" t="s">
        <v>139</v>
      </c>
      <c r="C49" s="53" t="s">
        <v>79</v>
      </c>
      <c r="D49" s="53"/>
      <c r="E49" s="53"/>
      <c r="F49" s="75">
        <v>0</v>
      </c>
      <c r="G49" s="72">
        <f>SUM(G50:G52)</f>
        <v>0</v>
      </c>
      <c r="H49" s="72">
        <f>SUM(H50:H52)</f>
        <v>0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15.75">
      <c r="A50" s="73" t="s">
        <v>140</v>
      </c>
      <c r="B50" s="74" t="s">
        <v>141</v>
      </c>
      <c r="C50" s="73" t="s">
        <v>79</v>
      </c>
      <c r="D50" s="73"/>
      <c r="E50" s="73"/>
      <c r="F50" s="75"/>
      <c r="G50" s="75"/>
      <c r="H50" s="75">
        <f>G50*H$14</f>
        <v>0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31.5">
      <c r="A51" s="73" t="s">
        <v>142</v>
      </c>
      <c r="B51" s="74" t="s">
        <v>143</v>
      </c>
      <c r="C51" s="73" t="s">
        <v>79</v>
      </c>
      <c r="D51" s="73"/>
      <c r="E51" s="73"/>
      <c r="F51" s="75"/>
      <c r="G51" s="75"/>
      <c r="H51" s="75">
        <f>G51*H$14</f>
        <v>0</v>
      </c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15.75">
      <c r="A52" s="73" t="s">
        <v>144</v>
      </c>
      <c r="B52" s="77" t="s">
        <v>145</v>
      </c>
      <c r="C52" s="73" t="s">
        <v>79</v>
      </c>
      <c r="D52" s="73"/>
      <c r="E52" s="73"/>
      <c r="F52" s="75"/>
      <c r="G52" s="75"/>
      <c r="H52" s="75">
        <f>G52*H$14</f>
        <v>0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15.75">
      <c r="A53" s="80"/>
      <c r="B53" s="81" t="s">
        <v>146</v>
      </c>
      <c r="C53" s="80" t="s">
        <v>79</v>
      </c>
      <c r="D53" s="82">
        <f>D19+D24+D25+D45+D49</f>
        <v>9061.8</v>
      </c>
      <c r="E53" s="82">
        <f>E19+E24+E25+E45+E49</f>
        <v>9779.52</v>
      </c>
      <c r="F53" s="82">
        <f>F19+F24+F25+F45+F49</f>
        <v>10218.81</v>
      </c>
      <c r="G53" s="82">
        <f>G19+G24+G25+G45+G49</f>
        <v>11908.85</v>
      </c>
      <c r="H53" s="82">
        <f>H19+H24+H25+H45+H49</f>
        <v>12114.17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</row>
    <row r="54" spans="1:256" ht="15.75">
      <c r="A54" s="48"/>
      <c r="B54" s="48"/>
      <c r="C54" s="48"/>
      <c r="D54" s="48"/>
      <c r="E54" s="48"/>
      <c r="F54" s="84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15.75" customHeight="1">
      <c r="A55" s="176" t="s">
        <v>147</v>
      </c>
      <c r="B55" s="176"/>
      <c r="C55" s="176"/>
      <c r="D55" s="176"/>
      <c r="E55" s="176"/>
      <c r="F55" s="176"/>
      <c r="G55" s="176"/>
      <c r="H55" s="176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48">
      <c r="A57" s="51" t="s">
        <v>0</v>
      </c>
      <c r="B57" s="51" t="s">
        <v>57</v>
      </c>
      <c r="C57" s="51" t="s">
        <v>64</v>
      </c>
      <c r="D57" s="70" t="str">
        <f aca="true" t="shared" si="2" ref="D57:F58">D17</f>
        <v>Фактические данные 2016 ( i-4)  в соответсвии с ПП РФ от 21 января 2004 г
№ 24</v>
      </c>
      <c r="E57" s="70" t="str">
        <f t="shared" si="2"/>
        <v>Фактические данные 2017 ( i-3)  в соответсвии с ПП РФ от 21 января 2004 г
№ 24</v>
      </c>
      <c r="F57" s="70" t="str">
        <f t="shared" si="2"/>
        <v>Фактические данные 2020 ( i-2)  в соответсвии с ПП РФ от 21 января 2004 г
№ 24</v>
      </c>
      <c r="G57" s="51" t="str">
        <f>G7</f>
        <v>Утверждено МТП 2021 (i-1) год</v>
      </c>
      <c r="H57" s="51" t="str">
        <f>H7</f>
        <v>Предложено ТСО 2022 ( i ) год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15.75">
      <c r="A58" s="52">
        <f>A18</f>
        <v>1</v>
      </c>
      <c r="B58" s="52">
        <f>B18</f>
        <v>2</v>
      </c>
      <c r="C58" s="52">
        <f>C18</f>
        <v>3</v>
      </c>
      <c r="D58" s="52">
        <f t="shared" si="2"/>
        <v>4</v>
      </c>
      <c r="E58" s="52">
        <f t="shared" si="2"/>
        <v>5</v>
      </c>
      <c r="F58" s="52">
        <f t="shared" si="2"/>
        <v>6</v>
      </c>
      <c r="G58" s="52">
        <f>G18</f>
        <v>7</v>
      </c>
      <c r="H58" s="52">
        <f>H18</f>
        <v>8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15.75">
      <c r="A59" s="53" t="s">
        <v>148</v>
      </c>
      <c r="B59" s="85" t="s">
        <v>149</v>
      </c>
      <c r="C59" s="52" t="s">
        <v>79</v>
      </c>
      <c r="D59" s="52">
        <v>12230.47</v>
      </c>
      <c r="E59" s="86">
        <v>13925.37</v>
      </c>
      <c r="F59" s="87">
        <v>15352.35</v>
      </c>
      <c r="G59" s="87">
        <v>14999.8</v>
      </c>
      <c r="H59" s="87">
        <v>14402.3</v>
      </c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58"/>
      <c r="IK59" s="58"/>
      <c r="IL59" s="58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ht="15.75">
      <c r="A60" s="93" t="s">
        <v>209</v>
      </c>
      <c r="B60" s="85" t="s">
        <v>208</v>
      </c>
      <c r="C60" s="52" t="s">
        <v>79</v>
      </c>
      <c r="D60" s="52">
        <v>12230.47</v>
      </c>
      <c r="E60" s="86">
        <v>13925.37</v>
      </c>
      <c r="F60" s="87">
        <v>2001.77</v>
      </c>
      <c r="G60" s="87"/>
      <c r="H60" s="87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58"/>
      <c r="IK60" s="58"/>
      <c r="IL60" s="58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ht="15.75">
      <c r="A61" s="53" t="s">
        <v>150</v>
      </c>
      <c r="B61" s="85" t="s">
        <v>151</v>
      </c>
      <c r="C61" s="52" t="s">
        <v>79</v>
      </c>
      <c r="D61" s="52">
        <v>163.85</v>
      </c>
      <c r="E61" s="86">
        <v>259.25</v>
      </c>
      <c r="F61" s="87">
        <v>72.33</v>
      </c>
      <c r="G61" s="87">
        <v>246.2</v>
      </c>
      <c r="H61" s="87">
        <v>246.2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ht="15.75">
      <c r="A62" s="53" t="s">
        <v>152</v>
      </c>
      <c r="B62" s="85" t="s">
        <v>153</v>
      </c>
      <c r="C62" s="52" t="s">
        <v>79</v>
      </c>
      <c r="D62" s="52"/>
      <c r="E62" s="86"/>
      <c r="F62" s="87">
        <f>'[1]Расчет НВВ РСК - индексация'!$AN$55</f>
        <v>0</v>
      </c>
      <c r="G62" s="87">
        <v>0</v>
      </c>
      <c r="H62" s="87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ht="15.75">
      <c r="A63" s="53" t="s">
        <v>154</v>
      </c>
      <c r="B63" s="88" t="s">
        <v>155</v>
      </c>
      <c r="C63" s="89" t="s">
        <v>79</v>
      </c>
      <c r="D63" s="89"/>
      <c r="E63" s="90"/>
      <c r="F63" s="91">
        <f>F64+F65+F66</f>
        <v>0</v>
      </c>
      <c r="G63" s="91">
        <f>G64+G65+G66</f>
        <v>0</v>
      </c>
      <c r="H63" s="91">
        <f>H64+H65+H66</f>
        <v>0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</row>
    <row r="64" spans="1:256" ht="15.75">
      <c r="A64" s="93" t="s">
        <v>156</v>
      </c>
      <c r="B64" s="94" t="s">
        <v>157</v>
      </c>
      <c r="C64" s="73" t="s">
        <v>79</v>
      </c>
      <c r="D64" s="73"/>
      <c r="E64" s="95"/>
      <c r="F64" s="96"/>
      <c r="G64" s="96"/>
      <c r="H64" s="96">
        <f>'[2]2.2 II НР i'!D10</f>
        <v>0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ht="15.75">
      <c r="A65" s="93" t="s">
        <v>158</v>
      </c>
      <c r="B65" s="94" t="s">
        <v>159</v>
      </c>
      <c r="C65" s="73" t="s">
        <v>79</v>
      </c>
      <c r="D65" s="73"/>
      <c r="E65" s="95"/>
      <c r="F65" s="96"/>
      <c r="G65" s="96"/>
      <c r="H65" s="96">
        <f>'[2]2.2 II НР i'!D11</f>
        <v>0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ht="15.75">
      <c r="A66" s="93" t="s">
        <v>160</v>
      </c>
      <c r="B66" s="94" t="s">
        <v>161</v>
      </c>
      <c r="C66" s="73" t="s">
        <v>79</v>
      </c>
      <c r="D66" s="73"/>
      <c r="E66" s="95"/>
      <c r="F66" s="96"/>
      <c r="G66" s="96"/>
      <c r="H66" s="96">
        <f>'[2]2.2 II НР i'!D12</f>
        <v>0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ht="31.5">
      <c r="A67" s="53" t="s">
        <v>162</v>
      </c>
      <c r="B67" s="88" t="s">
        <v>163</v>
      </c>
      <c r="C67" s="89" t="s">
        <v>79</v>
      </c>
      <c r="D67" s="89"/>
      <c r="E67" s="97">
        <f>SUM(E68:E72)</f>
        <v>180.39</v>
      </c>
      <c r="F67" s="98">
        <f>SUM(F68:F72)</f>
        <v>540.18</v>
      </c>
      <c r="G67" s="98">
        <f>SUM(G68:G72)</f>
        <v>0</v>
      </c>
      <c r="H67" s="98">
        <v>470.89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  <c r="FF67" s="92"/>
      <c r="FG67" s="92"/>
      <c r="FH67" s="92"/>
      <c r="FI67" s="92"/>
      <c r="FJ67" s="92"/>
      <c r="FK67" s="92"/>
      <c r="FL67" s="92"/>
      <c r="FM67" s="92"/>
      <c r="FN67" s="92"/>
      <c r="FO67" s="92"/>
      <c r="FP67" s="92"/>
      <c r="FQ67" s="92"/>
      <c r="FR67" s="92"/>
      <c r="FS67" s="92"/>
      <c r="FT67" s="92"/>
      <c r="FU67" s="92"/>
      <c r="FV67" s="92"/>
      <c r="FW67" s="92"/>
      <c r="FX67" s="92"/>
      <c r="FY67" s="92"/>
      <c r="FZ67" s="92"/>
      <c r="GA67" s="92"/>
      <c r="GB67" s="92"/>
      <c r="GC67" s="92"/>
      <c r="GD67" s="92"/>
      <c r="GE67" s="92"/>
      <c r="GF67" s="92"/>
      <c r="GG67" s="92"/>
      <c r="GH67" s="92"/>
      <c r="GI67" s="92"/>
      <c r="GJ67" s="92"/>
      <c r="GK67" s="92"/>
      <c r="GL67" s="92"/>
      <c r="GM67" s="92"/>
      <c r="GN67" s="92"/>
      <c r="GO67" s="92"/>
      <c r="GP67" s="92"/>
      <c r="GQ67" s="92"/>
      <c r="GR67" s="92"/>
      <c r="GS67" s="92"/>
      <c r="GT67" s="92"/>
      <c r="GU67" s="92"/>
      <c r="GV67" s="92"/>
      <c r="GW67" s="92"/>
      <c r="GX67" s="92"/>
      <c r="GY67" s="92"/>
      <c r="GZ67" s="92"/>
      <c r="HA67" s="92"/>
      <c r="HB67" s="92"/>
      <c r="HC67" s="92"/>
      <c r="HD67" s="92"/>
      <c r="HE67" s="92"/>
      <c r="HF67" s="92"/>
      <c r="HG67" s="92"/>
      <c r="HH67" s="92"/>
      <c r="HI67" s="92"/>
      <c r="HJ67" s="92"/>
      <c r="HK67" s="92"/>
      <c r="HL67" s="92"/>
      <c r="HM67" s="92"/>
      <c r="HN67" s="92"/>
      <c r="HO67" s="92"/>
      <c r="HP67" s="92"/>
      <c r="HQ67" s="92"/>
      <c r="HR67" s="92"/>
      <c r="HS67" s="92"/>
      <c r="HT67" s="92"/>
      <c r="HU67" s="92"/>
      <c r="HV67" s="92"/>
      <c r="HW67" s="92"/>
      <c r="HX67" s="92"/>
      <c r="HY67" s="92"/>
      <c r="HZ67" s="92"/>
      <c r="IA67" s="92"/>
      <c r="IB67" s="92"/>
      <c r="IC67" s="92"/>
      <c r="ID67" s="92"/>
      <c r="IE67" s="92"/>
      <c r="IF67" s="92"/>
      <c r="IG67" s="92"/>
      <c r="IH67" s="92"/>
      <c r="II67" s="92"/>
      <c r="IJ67" s="92"/>
      <c r="IK67" s="92"/>
      <c r="IL67" s="92"/>
      <c r="IM67" s="92"/>
      <c r="IN67" s="92"/>
      <c r="IO67" s="92"/>
      <c r="IP67" s="92"/>
      <c r="IQ67" s="92"/>
      <c r="IR67" s="92"/>
      <c r="IS67" s="92"/>
      <c r="IT67" s="92"/>
      <c r="IU67" s="92"/>
      <c r="IV67" s="92"/>
    </row>
    <row r="68" spans="1:256" ht="15.75">
      <c r="A68" s="73" t="s">
        <v>164</v>
      </c>
      <c r="B68" s="74" t="s">
        <v>165</v>
      </c>
      <c r="C68" s="73" t="s">
        <v>79</v>
      </c>
      <c r="D68" s="73"/>
      <c r="E68" s="99"/>
      <c r="F68" s="100"/>
      <c r="G68" s="100"/>
      <c r="H68" s="100">
        <v>0.23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ht="15.75">
      <c r="A69" s="73" t="s">
        <v>166</v>
      </c>
      <c r="B69" s="74" t="s">
        <v>167</v>
      </c>
      <c r="C69" s="73" t="s">
        <v>79</v>
      </c>
      <c r="D69" s="73"/>
      <c r="E69" s="99"/>
      <c r="F69" s="100"/>
      <c r="G69" s="100"/>
      <c r="H69" s="100">
        <v>7.02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</row>
    <row r="70" spans="1:256" ht="47.25">
      <c r="A70" s="73" t="s">
        <v>168</v>
      </c>
      <c r="B70" s="74" t="s">
        <v>169</v>
      </c>
      <c r="C70" s="73" t="s">
        <v>79</v>
      </c>
      <c r="D70" s="73"/>
      <c r="E70" s="99"/>
      <c r="F70" s="100"/>
      <c r="G70" s="100"/>
      <c r="H70" s="100">
        <f>'[2]2.2 II НР i'!D16</f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</row>
    <row r="71" spans="1:256" ht="15.75">
      <c r="A71" s="73" t="s">
        <v>170</v>
      </c>
      <c r="B71" s="74" t="s">
        <v>171</v>
      </c>
      <c r="C71" s="73" t="s">
        <v>79</v>
      </c>
      <c r="D71" s="73"/>
      <c r="E71" s="99"/>
      <c r="F71" s="100"/>
      <c r="G71" s="100"/>
      <c r="H71" s="100">
        <f>'[2]2.2 II НР i'!D17</f>
        <v>9.064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</row>
    <row r="72" spans="1:256" ht="15.75">
      <c r="A72" s="73" t="s">
        <v>172</v>
      </c>
      <c r="B72" s="74" t="s">
        <v>173</v>
      </c>
      <c r="C72" s="73" t="s">
        <v>79</v>
      </c>
      <c r="D72" s="73"/>
      <c r="E72" s="99">
        <v>180.39</v>
      </c>
      <c r="F72" s="100">
        <v>540.18</v>
      </c>
      <c r="G72" s="100"/>
      <c r="H72" s="100">
        <v>412.85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</row>
    <row r="73" spans="1:256" ht="15.75">
      <c r="A73" s="101">
        <f>A58</f>
        <v>1</v>
      </c>
      <c r="B73" s="101">
        <f aca="true" t="shared" si="3" ref="B73:H73">B58</f>
        <v>2</v>
      </c>
      <c r="C73" s="101">
        <f t="shared" si="3"/>
        <v>3</v>
      </c>
      <c r="D73" s="101">
        <f t="shared" si="3"/>
        <v>4</v>
      </c>
      <c r="E73" s="101">
        <f t="shared" si="3"/>
        <v>5</v>
      </c>
      <c r="F73" s="101">
        <f t="shared" si="3"/>
        <v>6</v>
      </c>
      <c r="G73" s="101">
        <f t="shared" si="3"/>
        <v>7</v>
      </c>
      <c r="H73" s="101">
        <f t="shared" si="3"/>
        <v>8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</row>
    <row r="74" spans="1:256" ht="15.75">
      <c r="A74" s="177" t="s">
        <v>174</v>
      </c>
      <c r="B74" s="179" t="s">
        <v>175</v>
      </c>
      <c r="C74" s="53" t="s">
        <v>79</v>
      </c>
      <c r="D74" s="140">
        <v>1248.37</v>
      </c>
      <c r="E74" s="140">
        <v>1468.47</v>
      </c>
      <c r="F74" s="102">
        <v>1309.75</v>
      </c>
      <c r="G74" s="103">
        <v>2496.81</v>
      </c>
      <c r="H74" s="103">
        <v>2623.96</v>
      </c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</row>
    <row r="75" spans="1:256" ht="15.75">
      <c r="A75" s="178"/>
      <c r="B75" s="180"/>
      <c r="C75" s="105" t="s">
        <v>66</v>
      </c>
      <c r="D75" s="141"/>
      <c r="E75" s="141"/>
      <c r="F75" s="106">
        <v>30.2</v>
      </c>
      <c r="G75" s="107">
        <f>G74/G24*100</f>
        <v>30.199937103875367</v>
      </c>
      <c r="H75" s="107">
        <f>H74/H24*100</f>
        <v>31.199993341363335</v>
      </c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15.75">
      <c r="A76" s="53" t="s">
        <v>176</v>
      </c>
      <c r="B76" s="109" t="s">
        <v>177</v>
      </c>
      <c r="C76" s="53" t="s">
        <v>79</v>
      </c>
      <c r="D76" s="140"/>
      <c r="E76" s="140"/>
      <c r="F76" s="110"/>
      <c r="G76" s="72"/>
      <c r="H76" s="72">
        <f>'[2]2.2 II НР i'!D21</f>
        <v>0</v>
      </c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 ht="15.75">
      <c r="A77" s="89" t="s">
        <v>178</v>
      </c>
      <c r="B77" s="111" t="s">
        <v>179</v>
      </c>
      <c r="C77" s="89" t="s">
        <v>79</v>
      </c>
      <c r="D77" s="142">
        <v>0</v>
      </c>
      <c r="E77" s="142">
        <v>0</v>
      </c>
      <c r="F77" s="112">
        <v>0</v>
      </c>
      <c r="G77" s="98">
        <f>(G49+G84+G82+G83)/0.8*0.2</f>
        <v>0</v>
      </c>
      <c r="H77" s="98">
        <f>(H49+H84+H82+H83)/0.8*0.2</f>
        <v>0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3"/>
      <c r="GL77" s="113"/>
      <c r="GM77" s="113"/>
      <c r="GN77" s="113"/>
      <c r="GO77" s="113"/>
      <c r="GP77" s="113"/>
      <c r="GQ77" s="113"/>
      <c r="GR77" s="113"/>
      <c r="GS77" s="113"/>
      <c r="GT77" s="113"/>
      <c r="GU77" s="113"/>
      <c r="GV77" s="113"/>
      <c r="GW77" s="113"/>
      <c r="GX77" s="113"/>
      <c r="GY77" s="113"/>
      <c r="GZ77" s="113"/>
      <c r="HA77" s="113"/>
      <c r="HB77" s="113"/>
      <c r="HC77" s="113"/>
      <c r="HD77" s="113"/>
      <c r="HE77" s="113"/>
      <c r="HF77" s="113"/>
      <c r="HG77" s="113"/>
      <c r="HH77" s="113"/>
      <c r="HI77" s="113"/>
      <c r="HJ77" s="113"/>
      <c r="HK77" s="113"/>
      <c r="HL77" s="113"/>
      <c r="HM77" s="113"/>
      <c r="HN77" s="113"/>
      <c r="HO77" s="113"/>
      <c r="HP77" s="113"/>
      <c r="HQ77" s="113"/>
      <c r="HR77" s="113"/>
      <c r="HS77" s="113"/>
      <c r="HT77" s="113"/>
      <c r="HU77" s="113"/>
      <c r="HV77" s="113"/>
      <c r="HW77" s="113"/>
      <c r="HX77" s="113"/>
      <c r="HY77" s="113"/>
      <c r="HZ77" s="113"/>
      <c r="IA77" s="113"/>
      <c r="IB77" s="113"/>
      <c r="IC77" s="113"/>
      <c r="ID77" s="113"/>
      <c r="IE77" s="113"/>
      <c r="IF77" s="113"/>
      <c r="IG77" s="113"/>
      <c r="IH77" s="113"/>
      <c r="II77" s="113"/>
      <c r="IJ77" s="113"/>
      <c r="IK77" s="113"/>
      <c r="IL77" s="113"/>
      <c r="IM77" s="113"/>
      <c r="IN77" s="113"/>
      <c r="IO77" s="113"/>
      <c r="IP77" s="113"/>
      <c r="IQ77" s="113"/>
      <c r="IR77" s="113"/>
      <c r="IS77" s="113"/>
      <c r="IT77" s="113"/>
      <c r="IU77" s="113"/>
      <c r="IV77" s="113"/>
    </row>
    <row r="78" spans="1:256" ht="15.75">
      <c r="A78" s="105" t="s">
        <v>180</v>
      </c>
      <c r="B78" s="114" t="s">
        <v>181</v>
      </c>
      <c r="C78" s="105" t="s">
        <v>79</v>
      </c>
      <c r="D78" s="143">
        <v>0</v>
      </c>
      <c r="E78" s="143">
        <v>0</v>
      </c>
      <c r="F78" s="115">
        <v>0</v>
      </c>
      <c r="G78" s="107"/>
      <c r="H78" s="107">
        <f>H84/0.8*0.2</f>
        <v>0</v>
      </c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  <c r="II78" s="108"/>
      <c r="IJ78" s="108"/>
      <c r="IK78" s="108"/>
      <c r="IL78" s="108"/>
      <c r="IM78" s="108"/>
      <c r="IN78" s="108"/>
      <c r="IO78" s="108"/>
      <c r="IP78" s="108"/>
      <c r="IQ78" s="108"/>
      <c r="IR78" s="108"/>
      <c r="IS78" s="108"/>
      <c r="IT78" s="108"/>
      <c r="IU78" s="108"/>
      <c r="IV78" s="108"/>
    </row>
    <row r="79" spans="1:256" ht="15.75">
      <c r="A79" s="53" t="s">
        <v>182</v>
      </c>
      <c r="B79" s="85" t="s">
        <v>183</v>
      </c>
      <c r="C79" s="53" t="s">
        <v>79</v>
      </c>
      <c r="D79" s="140"/>
      <c r="E79" s="140"/>
      <c r="F79" s="116"/>
      <c r="G79" s="117"/>
      <c r="H79" s="117">
        <f>'[2]2.2 II НР i'!D24</f>
        <v>0</v>
      </c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ht="15.75">
      <c r="A80" s="53" t="s">
        <v>184</v>
      </c>
      <c r="B80" s="85" t="s">
        <v>185</v>
      </c>
      <c r="C80" s="53" t="s">
        <v>79</v>
      </c>
      <c r="D80" s="140">
        <v>452.9</v>
      </c>
      <c r="E80" s="140">
        <v>806.16</v>
      </c>
      <c r="F80" s="102">
        <f>F81</f>
        <v>5265.69</v>
      </c>
      <c r="G80" s="103">
        <f>G81</f>
        <v>0</v>
      </c>
      <c r="H80" s="103">
        <v>5265.69</v>
      </c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ht="15.75">
      <c r="A81" s="73" t="s">
        <v>186</v>
      </c>
      <c r="B81" s="118" t="s">
        <v>187</v>
      </c>
      <c r="C81" s="73" t="s">
        <v>79</v>
      </c>
      <c r="D81" s="144">
        <v>452.9</v>
      </c>
      <c r="E81" s="144">
        <v>806.16</v>
      </c>
      <c r="F81" s="119">
        <v>5265.69</v>
      </c>
      <c r="G81" s="120"/>
      <c r="H81" s="120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</row>
    <row r="82" spans="1:256" ht="15.75">
      <c r="A82" s="73" t="s">
        <v>188</v>
      </c>
      <c r="B82" s="118" t="s">
        <v>189</v>
      </c>
      <c r="C82" s="73" t="s">
        <v>79</v>
      </c>
      <c r="D82" s="144"/>
      <c r="E82" s="144"/>
      <c r="F82" s="119"/>
      <c r="G82" s="120"/>
      <c r="H82" s="120">
        <f>'[2]2.2 II НР i'!D27</f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</row>
    <row r="83" spans="1:256" ht="31.5">
      <c r="A83" s="53" t="s">
        <v>190</v>
      </c>
      <c r="B83" s="121" t="s">
        <v>191</v>
      </c>
      <c r="C83" s="53" t="s">
        <v>79</v>
      </c>
      <c r="D83" s="140"/>
      <c r="E83" s="140"/>
      <c r="F83" s="116"/>
      <c r="G83" s="117"/>
      <c r="H83" s="117">
        <f>'[2]2.2 II НР i'!D28</f>
        <v>0</v>
      </c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ht="15.75">
      <c r="A84" s="53" t="s">
        <v>192</v>
      </c>
      <c r="B84" s="85" t="s">
        <v>193</v>
      </c>
      <c r="C84" s="53" t="s">
        <v>79</v>
      </c>
      <c r="D84" s="140">
        <v>906</v>
      </c>
      <c r="E84" s="140"/>
      <c r="F84" s="116">
        <v>2643.3</v>
      </c>
      <c r="G84" s="117"/>
      <c r="H84" s="117">
        <v>0</v>
      </c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ht="15.75">
      <c r="A85" s="80"/>
      <c r="B85" s="81" t="s">
        <v>194</v>
      </c>
      <c r="C85" s="80" t="s">
        <v>79</v>
      </c>
      <c r="D85" s="82">
        <f>D59+D62+D63+D67+D74+D76+D77+D79+D80+D83+D84+D61</f>
        <v>15001.59</v>
      </c>
      <c r="E85" s="82">
        <f>E59+E62+E63+E67+E74+E76+E77+E79+E80+E83+E84+E61</f>
        <v>16639.64</v>
      </c>
      <c r="F85" s="82">
        <f>F59+F60+F61+F63+F67+F74+F76+F77+F79+F80+F83+F84+F61</f>
        <v>27257.7</v>
      </c>
      <c r="G85" s="82">
        <f>G59+G62+G63+G67+G74+G76+G77+G79+G80+G83+G84+G61</f>
        <v>17742.81</v>
      </c>
      <c r="H85" s="82">
        <f>H59+H62+H63+H67+H74+H76+H77+H79+H80+H83+H84+H61</f>
        <v>23009.039999999997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  <c r="FI85" s="122"/>
      <c r="FJ85" s="122"/>
      <c r="FK85" s="122"/>
      <c r="FL85" s="122"/>
      <c r="FM85" s="122"/>
      <c r="FN85" s="122"/>
      <c r="FO85" s="122"/>
      <c r="FP85" s="122"/>
      <c r="FQ85" s="122"/>
      <c r="FR85" s="122"/>
      <c r="FS85" s="122"/>
      <c r="FT85" s="122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  <c r="HO85" s="122"/>
      <c r="HP85" s="122"/>
      <c r="HQ85" s="122"/>
      <c r="HR85" s="122"/>
      <c r="HS85" s="122"/>
      <c r="HT85" s="122"/>
      <c r="HU85" s="122"/>
      <c r="HV85" s="122"/>
      <c r="HW85" s="122"/>
      <c r="HX85" s="122"/>
      <c r="HY85" s="122"/>
      <c r="HZ85" s="122"/>
      <c r="IA85" s="122"/>
      <c r="IB85" s="122"/>
      <c r="IC85" s="122"/>
      <c r="ID85" s="122"/>
      <c r="IE85" s="122"/>
      <c r="IF85" s="122"/>
      <c r="IG85" s="122"/>
      <c r="IH85" s="122"/>
      <c r="II85" s="122"/>
      <c r="IJ85" s="122"/>
      <c r="IK85" s="122"/>
      <c r="IL85" s="122"/>
      <c r="IM85" s="122"/>
      <c r="IN85" s="122"/>
      <c r="IO85" s="122"/>
      <c r="IP85" s="122"/>
      <c r="IQ85" s="122"/>
      <c r="IR85" s="122"/>
      <c r="IS85" s="122"/>
      <c r="IT85" s="122"/>
      <c r="IU85" s="122"/>
      <c r="IV85" s="122"/>
    </row>
    <row r="86" spans="1:256" ht="31.5">
      <c r="A86" s="123"/>
      <c r="B86" s="124" t="s">
        <v>195</v>
      </c>
      <c r="C86" s="125" t="s">
        <v>66</v>
      </c>
      <c r="D86" s="126"/>
      <c r="E86" s="145"/>
      <c r="F86" s="126"/>
      <c r="G86" s="126">
        <f>ROUNDDOWN((G84+G83)/(G92-G59-G78-G84-G83-G64)*100,5)</f>
        <v>0</v>
      </c>
      <c r="H86" s="126">
        <f>ROUNDDOWN((H84+H83)/(H92-H59-H78-H84-H83-H64)*100,5)</f>
        <v>0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8"/>
      <c r="EP86" s="108"/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108"/>
      <c r="FI86" s="108"/>
      <c r="FJ86" s="108"/>
      <c r="FK86" s="108"/>
      <c r="FL86" s="108"/>
      <c r="FM86" s="108"/>
      <c r="FN86" s="108"/>
      <c r="FO86" s="108"/>
      <c r="FP86" s="108"/>
      <c r="FQ86" s="108"/>
      <c r="FR86" s="108"/>
      <c r="FS86" s="108"/>
      <c r="FT86" s="108"/>
      <c r="FU86" s="108"/>
      <c r="FV86" s="108"/>
      <c r="FW86" s="108"/>
      <c r="FX86" s="108"/>
      <c r="FY86" s="108"/>
      <c r="FZ86" s="108"/>
      <c r="GA86" s="108"/>
      <c r="GB86" s="108"/>
      <c r="GC86" s="108"/>
      <c r="GD86" s="108"/>
      <c r="GE86" s="108"/>
      <c r="GF86" s="108"/>
      <c r="GG86" s="108"/>
      <c r="GH86" s="108"/>
      <c r="GI86" s="108"/>
      <c r="GJ86" s="108"/>
      <c r="GK86" s="108"/>
      <c r="GL86" s="108"/>
      <c r="GM86" s="108"/>
      <c r="GN86" s="108"/>
      <c r="GO86" s="108"/>
      <c r="GP86" s="108"/>
      <c r="GQ86" s="108"/>
      <c r="GR86" s="108"/>
      <c r="GS86" s="108"/>
      <c r="GT86" s="108"/>
      <c r="GU86" s="108"/>
      <c r="GV86" s="108"/>
      <c r="GW86" s="108"/>
      <c r="GX86" s="108"/>
      <c r="GY86" s="108"/>
      <c r="GZ86" s="108"/>
      <c r="HA86" s="108"/>
      <c r="HB86" s="108"/>
      <c r="HC86" s="108"/>
      <c r="HD86" s="108"/>
      <c r="HE86" s="108"/>
      <c r="HF86" s="108"/>
      <c r="HG86" s="108"/>
      <c r="HH86" s="108"/>
      <c r="HI86" s="108"/>
      <c r="HJ86" s="108"/>
      <c r="HK86" s="108"/>
      <c r="HL86" s="108"/>
      <c r="HM86" s="108"/>
      <c r="HN86" s="108"/>
      <c r="HO86" s="108"/>
      <c r="HP86" s="108"/>
      <c r="HQ86" s="108"/>
      <c r="HR86" s="108"/>
      <c r="HS86" s="108"/>
      <c r="HT86" s="108"/>
      <c r="HU86" s="108"/>
      <c r="HV86" s="108"/>
      <c r="HW86" s="108"/>
      <c r="HX86" s="108"/>
      <c r="HY86" s="108"/>
      <c r="HZ86" s="108"/>
      <c r="IA86" s="108"/>
      <c r="IB86" s="108"/>
      <c r="IC86" s="108"/>
      <c r="ID86" s="108"/>
      <c r="IE86" s="108"/>
      <c r="IF86" s="108"/>
      <c r="IG86" s="108"/>
      <c r="IH86" s="108"/>
      <c r="II86" s="108"/>
      <c r="IJ86" s="108"/>
      <c r="IK86" s="108"/>
      <c r="IL86" s="108"/>
      <c r="IM86" s="108"/>
      <c r="IN86" s="108"/>
      <c r="IO86" s="108"/>
      <c r="IP86" s="108"/>
      <c r="IQ86" s="108"/>
      <c r="IR86" s="108"/>
      <c r="IS86" s="108"/>
      <c r="IT86" s="108"/>
      <c r="IU86" s="108"/>
      <c r="IV86" s="108"/>
    </row>
    <row r="87" spans="1:256" ht="15.75" customHeight="1" hidden="1">
      <c r="A87" s="182" t="s">
        <v>196</v>
      </c>
      <c r="B87" s="182"/>
      <c r="C87" s="182"/>
      <c r="D87" s="182"/>
      <c r="E87" s="182"/>
      <c r="F87" s="182"/>
      <c r="G87" s="182"/>
      <c r="H87" s="182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8" ht="15.75" hidden="1">
      <c r="A88" s="127"/>
      <c r="B88" s="127"/>
      <c r="C88" s="127"/>
      <c r="D88" s="127"/>
      <c r="E88" s="127"/>
      <c r="F88" s="128"/>
      <c r="G88" s="128"/>
      <c r="H88" s="128"/>
    </row>
    <row r="89" spans="1:8" ht="48" hidden="1">
      <c r="A89" s="129" t="s">
        <v>0</v>
      </c>
      <c r="B89" s="129" t="s">
        <v>57</v>
      </c>
      <c r="C89" s="129" t="s">
        <v>64</v>
      </c>
      <c r="D89" s="130" t="str">
        <f aca="true" t="shared" si="4" ref="D89:F90">D57</f>
        <v>Фактические данные 2016 ( i-4)  в соответсвии с ПП РФ от 21 января 2004 г
№ 24</v>
      </c>
      <c r="E89" s="130" t="str">
        <f t="shared" si="4"/>
        <v>Фактические данные 2017 ( i-3)  в соответсвии с ПП РФ от 21 января 2004 г
№ 24</v>
      </c>
      <c r="F89" s="131" t="str">
        <f t="shared" si="4"/>
        <v>Фактические данные 2020 ( i-2)  в соответсвии с ПП РФ от 21 января 2004 г
№ 24</v>
      </c>
      <c r="G89" s="132" t="str">
        <f>G7</f>
        <v>Утверждено МТП 2021 (i-1) год</v>
      </c>
      <c r="H89" s="132" t="str">
        <f>H7</f>
        <v>Предложено ТСО 2022 ( i ) год</v>
      </c>
    </row>
    <row r="90" spans="1:8" ht="15.75" hidden="1">
      <c r="A90" s="133">
        <f>A58</f>
        <v>1</v>
      </c>
      <c r="B90" s="133">
        <f>B58</f>
        <v>2</v>
      </c>
      <c r="C90" s="133">
        <f>C58</f>
        <v>3</v>
      </c>
      <c r="D90" s="133">
        <f t="shared" si="4"/>
        <v>4</v>
      </c>
      <c r="E90" s="133">
        <f t="shared" si="4"/>
        <v>5</v>
      </c>
      <c r="F90" s="133">
        <f t="shared" si="4"/>
        <v>6</v>
      </c>
      <c r="G90" s="133">
        <f>G58</f>
        <v>7</v>
      </c>
      <c r="H90" s="133">
        <f>H58</f>
        <v>8</v>
      </c>
    </row>
    <row r="91" spans="1:8" ht="31.5" hidden="1">
      <c r="A91" s="134" t="s">
        <v>197</v>
      </c>
      <c r="B91" s="135" t="s">
        <v>196</v>
      </c>
      <c r="C91" s="134" t="s">
        <v>79</v>
      </c>
      <c r="D91" s="136">
        <v>-2262.47</v>
      </c>
      <c r="E91" s="136">
        <v>-1964.89</v>
      </c>
      <c r="F91" s="136">
        <v>0</v>
      </c>
      <c r="G91" s="136">
        <v>0</v>
      </c>
      <c r="H91" s="136">
        <v>0</v>
      </c>
    </row>
    <row r="92" spans="1:256" ht="15.75" hidden="1">
      <c r="A92" s="80"/>
      <c r="B92" s="81" t="s">
        <v>198</v>
      </c>
      <c r="C92" s="80" t="s">
        <v>79</v>
      </c>
      <c r="D92" s="137">
        <f>D53+D85+D91</f>
        <v>21800.92</v>
      </c>
      <c r="E92" s="137">
        <f>E53+E85+E91</f>
        <v>24454.27</v>
      </c>
      <c r="F92" s="137">
        <f>F53+F85+F91</f>
        <v>37476.51</v>
      </c>
      <c r="G92" s="137">
        <f>G53+G85+G91</f>
        <v>29651.660000000003</v>
      </c>
      <c r="H92" s="137">
        <f>H53+H85+H91</f>
        <v>35123.21</v>
      </c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8"/>
      <c r="BT92" s="138"/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8"/>
      <c r="CL92" s="138"/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8"/>
      <c r="DE92" s="138"/>
      <c r="DF92" s="138"/>
      <c r="DG92" s="138"/>
      <c r="DH92" s="138"/>
      <c r="DI92" s="138"/>
      <c r="DJ92" s="138"/>
      <c r="DK92" s="138"/>
      <c r="DL92" s="138"/>
      <c r="DM92" s="138"/>
      <c r="DN92" s="138"/>
      <c r="DO92" s="138"/>
      <c r="DP92" s="138"/>
      <c r="DQ92" s="138"/>
      <c r="DR92" s="138"/>
      <c r="DS92" s="138"/>
      <c r="DT92" s="138"/>
      <c r="DU92" s="138"/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8"/>
      <c r="ER92" s="138"/>
      <c r="ES92" s="138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8"/>
      <c r="FF92" s="138"/>
      <c r="FG92" s="138"/>
      <c r="FH92" s="138"/>
      <c r="FI92" s="138"/>
      <c r="FJ92" s="138"/>
      <c r="FK92" s="138"/>
      <c r="FL92" s="138"/>
      <c r="FM92" s="138"/>
      <c r="FN92" s="138"/>
      <c r="FO92" s="138"/>
      <c r="FP92" s="138"/>
      <c r="FQ92" s="138"/>
      <c r="FR92" s="138"/>
      <c r="FS92" s="138"/>
      <c r="FT92" s="138"/>
      <c r="FU92" s="138"/>
      <c r="FV92" s="138"/>
      <c r="FW92" s="138"/>
      <c r="FX92" s="138"/>
      <c r="FY92" s="138"/>
      <c r="FZ92" s="138"/>
      <c r="GA92" s="138"/>
      <c r="GB92" s="138"/>
      <c r="GC92" s="138"/>
      <c r="GD92" s="138"/>
      <c r="GE92" s="138"/>
      <c r="GF92" s="138"/>
      <c r="GG92" s="138"/>
      <c r="GH92" s="138"/>
      <c r="GI92" s="138"/>
      <c r="GJ92" s="138"/>
      <c r="GK92" s="138"/>
      <c r="GL92" s="138"/>
      <c r="GM92" s="138"/>
      <c r="GN92" s="138"/>
      <c r="GO92" s="138"/>
      <c r="GP92" s="138"/>
      <c r="GQ92" s="138"/>
      <c r="GR92" s="138"/>
      <c r="GS92" s="138"/>
      <c r="GT92" s="138"/>
      <c r="GU92" s="138"/>
      <c r="GV92" s="138"/>
      <c r="GW92" s="138"/>
      <c r="GX92" s="138"/>
      <c r="GY92" s="138"/>
      <c r="GZ92" s="138"/>
      <c r="HA92" s="138"/>
      <c r="HB92" s="138"/>
      <c r="HC92" s="138"/>
      <c r="HD92" s="138"/>
      <c r="HE92" s="138"/>
      <c r="HF92" s="138"/>
      <c r="HG92" s="138"/>
      <c r="HH92" s="138"/>
      <c r="HI92" s="138"/>
      <c r="HJ92" s="138"/>
      <c r="HK92" s="138"/>
      <c r="HL92" s="138"/>
      <c r="HM92" s="138"/>
      <c r="HN92" s="138"/>
      <c r="HO92" s="138"/>
      <c r="HP92" s="138"/>
      <c r="HQ92" s="138"/>
      <c r="HR92" s="138"/>
      <c r="HS92" s="138"/>
      <c r="HT92" s="138"/>
      <c r="HU92" s="138"/>
      <c r="HV92" s="138"/>
      <c r="HW92" s="138"/>
      <c r="HX92" s="138"/>
      <c r="HY92" s="138"/>
      <c r="HZ92" s="138"/>
      <c r="IA92" s="138"/>
      <c r="IB92" s="138"/>
      <c r="IC92" s="138"/>
      <c r="ID92" s="138"/>
      <c r="IE92" s="138"/>
      <c r="IF92" s="138"/>
      <c r="IG92" s="138"/>
      <c r="IH92" s="138"/>
      <c r="II92" s="138"/>
      <c r="IJ92" s="138"/>
      <c r="IK92" s="138"/>
      <c r="IL92" s="138"/>
      <c r="IM92" s="138"/>
      <c r="IN92" s="138"/>
      <c r="IO92" s="138"/>
      <c r="IP92" s="138"/>
      <c r="IQ92" s="138"/>
      <c r="IR92" s="138"/>
      <c r="IS92" s="138"/>
      <c r="IT92" s="138"/>
      <c r="IU92" s="138"/>
      <c r="IV92" s="138"/>
    </row>
    <row r="93" ht="15.75">
      <c r="H93" s="139"/>
    </row>
    <row r="94" ht="15.75">
      <c r="H94" s="139"/>
    </row>
    <row r="96" spans="7:8" ht="15.75">
      <c r="G96" s="139"/>
      <c r="H96" s="139"/>
    </row>
  </sheetData>
  <sheetProtection/>
  <mergeCells count="14">
    <mergeCell ref="D6:D7"/>
    <mergeCell ref="E6:E7"/>
    <mergeCell ref="F6:F7"/>
    <mergeCell ref="G6:H6"/>
    <mergeCell ref="A16:C16"/>
    <mergeCell ref="A55:H55"/>
    <mergeCell ref="A74:A75"/>
    <mergeCell ref="B74:B75"/>
    <mergeCell ref="A3:H3"/>
    <mergeCell ref="A87:H87"/>
    <mergeCell ref="A5:C5"/>
    <mergeCell ref="A6:A7"/>
    <mergeCell ref="B6:B7"/>
    <mergeCell ref="C6:C7"/>
  </mergeCells>
  <dataValidations count="1">
    <dataValidation type="decimal" allowBlank="1" showInputMessage="1" showErrorMessage="1" errorTitle="Внимание" error="Допускается ввод только действительных чисел!" sqref="IG65532:IK65534 IG65536:IK65536 IL91 IG79:IK84 IG59:IK66 IG68:IK75 IG9:IK11 IG13:IK13 F65536:H65536 F65532:H65534 IG49:IK49 IG45:IK45 E68:H72 F45:H45 F49:H49 F74:H75 D13:H13 F79:H84 D9:H11 E59:H66">
      <formula1>-999999999999999000000000</formula1>
      <formula2>9.99999999999999E+23</formula2>
    </dataValidation>
  </dataValidations>
  <hyperlinks>
    <hyperlink ref="B52" location="'Расшифровка расходов'!A1" tooltip="Прочие расходы из прибыли" display="Прочие расходы из прибыли"/>
    <hyperlink ref="B76" location="'Расшифровка расходов'!A1" tooltip="Другие прочие неподконтрольные расходы" display="Другие прочие неподконтрольные расходы"/>
    <hyperlink ref="B44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2020-10-02T05:30:12Z</cp:lastPrinted>
  <dcterms:created xsi:type="dcterms:W3CDTF">2014-08-15T10:06:32Z</dcterms:created>
  <dcterms:modified xsi:type="dcterms:W3CDTF">2021-04-23T05:04:36Z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